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KAUDIT\TEV\FEJL\DIGITAUDIT_2019\KRISZTI\AuditDok\"/>
    </mc:Choice>
  </mc:AlternateContent>
  <bookViews>
    <workbookView xWindow="90" yWindow="420" windowWidth="15480" windowHeight="6990"/>
  </bookViews>
  <sheets>
    <sheet name="Tartalom" sheetId="20" r:id="rId1"/>
    <sheet name="HIPA-00" sheetId="17" r:id="rId2"/>
    <sheet name="HIPA-01" sheetId="8" r:id="rId3"/>
    <sheet name="HIPA-02" sheetId="9" r:id="rId4"/>
    <sheet name="HIPA-03" sheetId="10" r:id="rId5"/>
    <sheet name="HIPA-04" sheetId="11" r:id="rId6"/>
    <sheet name="HIPA-05" sheetId="76" r:id="rId7"/>
    <sheet name="INNOV" sheetId="13" r:id="rId8"/>
    <sheet name="REHAB" sheetId="18" r:id="rId9"/>
    <sheet name="Alapa" sheetId="3" r:id="rId10"/>
  </sheets>
  <externalReferences>
    <externalReference r:id="rId11"/>
  </externalReferences>
  <definedNames>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_xlnm.Database">[1]Tartalomj.!$A$1:$D$108</definedName>
    <definedName name="MPR">#REF!</definedName>
    <definedName name="nyomtat">#REF!</definedName>
    <definedName name="_xlnm.Print_Titles" localSheetId="4">'HIPA-03'!$1:$11</definedName>
    <definedName name="_xlnm.Print_Area" localSheetId="1">'HIPA-00'!$A$1:$E$37</definedName>
    <definedName name="_xlnm.Print_Area" localSheetId="2">'HIPA-01'!$A$8:$E$50</definedName>
    <definedName name="_xlnm.Print_Area" localSheetId="3">'HIPA-02'!$A$1:$E$48</definedName>
    <definedName name="_xlnm.Print_Area" localSheetId="4">'HIPA-03'!$A$1:$H$29</definedName>
    <definedName name="_xlnm.Print_Area" localSheetId="5">'HIPA-04'!$A$1:$E$38</definedName>
    <definedName name="_xlnm.Print_Area" localSheetId="6">'HIPA-05'!$A$1:$N$56</definedName>
    <definedName name="_xlnm.Print_Area" localSheetId="7">INNOV!$A$1:$F$20</definedName>
    <definedName name="_xlnm.Print_Area" localSheetId="8">REHAB!$A$1:$I$20</definedName>
    <definedName name="_xlnm.Print_Area" localSheetId="0">Tartalom!$A$1:$D$36</definedName>
    <definedName name="szallitok">#REF!</definedName>
    <definedName name="vevok">#REF!</definedName>
    <definedName name="wrn.Proba." localSheetId="8" hidden="1">{#N/A,#N/A,TRUE,"A1";#N/A,#N/A,TRUE,"A2";#N/A,#N/A,TRUE,"B1"}</definedName>
    <definedName name="wrn.Proba." hidden="1">{#N/A,#N/A,TRUE,"A1";#N/A,#N/A,TRUE,"A2";#N/A,#N/A,TRUE,"B1"}</definedName>
  </definedNames>
  <calcPr calcId="162913"/>
</workbook>
</file>

<file path=xl/calcChain.xml><?xml version="1.0" encoding="utf-8"?>
<calcChain xmlns="http://schemas.openxmlformats.org/spreadsheetml/2006/main">
  <c r="AA2" i="8" l="1"/>
  <c r="E55" i="76" l="1"/>
  <c r="D12" i="18"/>
  <c r="H55" i="76" l="1"/>
  <c r="D56" i="76"/>
  <c r="V2" i="76"/>
  <c r="D52" i="76" s="1"/>
  <c r="D51" i="76"/>
  <c r="D43" i="8"/>
  <c r="C45" i="8" s="1"/>
  <c r="D45" i="8" s="1"/>
  <c r="D42" i="8"/>
  <c r="H6" i="18"/>
  <c r="E6" i="13"/>
  <c r="K6" i="76"/>
  <c r="D6" i="11"/>
  <c r="F6" i="10"/>
  <c r="D6" i="9"/>
  <c r="D6" i="8"/>
  <c r="E6" i="17"/>
  <c r="C37" i="17" l="1"/>
  <c r="C32" i="17"/>
  <c r="D36" i="17"/>
  <c r="C36" i="17"/>
  <c r="K5" i="76" l="1"/>
  <c r="A10" i="76"/>
  <c r="J5" i="76"/>
  <c r="J4" i="76"/>
  <c r="F5" i="10"/>
  <c r="D5" i="8" l="1"/>
  <c r="C5" i="8"/>
  <c r="C4" i="8"/>
  <c r="C16" i="13" l="1"/>
  <c r="D50" i="8"/>
  <c r="H23" i="76"/>
  <c r="I23" i="76"/>
  <c r="J23" i="76"/>
  <c r="G23" i="76"/>
  <c r="G24" i="76" s="1"/>
  <c r="F55" i="76"/>
  <c r="G55" i="76"/>
  <c r="I55" i="76"/>
  <c r="J55" i="76"/>
  <c r="K55" i="76"/>
  <c r="L55" i="76"/>
  <c r="M55" i="76"/>
  <c r="N55" i="76"/>
  <c r="D53" i="76"/>
  <c r="D54" i="76"/>
  <c r="D43" i="76"/>
  <c r="D41" i="76"/>
  <c r="D40" i="76"/>
  <c r="D39" i="76"/>
  <c r="E33" i="76"/>
  <c r="D32" i="76"/>
  <c r="D31" i="76"/>
  <c r="D29" i="76"/>
  <c r="D28" i="76"/>
  <c r="D27" i="76"/>
  <c r="D26" i="76"/>
  <c r="D22" i="76"/>
  <c r="D19" i="76"/>
  <c r="D43" i="9"/>
  <c r="D33" i="9"/>
  <c r="D22" i="9"/>
  <c r="E23" i="76"/>
  <c r="D32" i="17"/>
  <c r="D37" i="17" s="1"/>
  <c r="E19" i="10"/>
  <c r="E18" i="10"/>
  <c r="E17" i="10"/>
  <c r="E16" i="10"/>
  <c r="E15" i="10"/>
  <c r="D16" i="10"/>
  <c r="D15" i="10"/>
  <c r="D21" i="10"/>
  <c r="D25" i="17"/>
  <c r="D15" i="9" s="1"/>
  <c r="D14" i="9" s="1"/>
  <c r="C25" i="17"/>
  <c r="A10" i="18"/>
  <c r="A10" i="13"/>
  <c r="A10" i="11"/>
  <c r="A10" i="10"/>
  <c r="A10" i="9"/>
  <c r="A10" i="8"/>
  <c r="A10" i="17"/>
  <c r="C8" i="20"/>
  <c r="O2" i="11"/>
  <c r="P2" i="11"/>
  <c r="Q2" i="11"/>
  <c r="R2" i="11"/>
  <c r="S2" i="11"/>
  <c r="T2" i="11"/>
  <c r="U2" i="11"/>
  <c r="V2" i="11"/>
  <c r="W2" i="11"/>
  <c r="X2" i="11"/>
  <c r="N2" i="11"/>
  <c r="S2" i="8"/>
  <c r="J2" i="8"/>
  <c r="K2" i="8"/>
  <c r="L2" i="8"/>
  <c r="M2" i="8"/>
  <c r="N2" i="8"/>
  <c r="O2" i="8"/>
  <c r="P2" i="8"/>
  <c r="Q2" i="8"/>
  <c r="R2" i="8"/>
  <c r="I2" i="8"/>
  <c r="C22" i="8"/>
  <c r="E16" i="13"/>
  <c r="F33" i="76"/>
  <c r="G33" i="76"/>
  <c r="H33" i="76"/>
  <c r="I33" i="76"/>
  <c r="J33" i="76"/>
  <c r="J34" i="76" s="1"/>
  <c r="K33" i="76"/>
  <c r="K34" i="76" s="1"/>
  <c r="L33" i="76"/>
  <c r="L34" i="76" s="1"/>
  <c r="M33" i="76"/>
  <c r="M34" i="76" s="1"/>
  <c r="N33" i="76"/>
  <c r="N34" i="76" s="1"/>
  <c r="F23" i="76"/>
  <c r="F24" i="76" s="1"/>
  <c r="J24" i="76"/>
  <c r="K23" i="76"/>
  <c r="K24" i="76" s="1"/>
  <c r="L23" i="76"/>
  <c r="L24" i="76"/>
  <c r="M23" i="76"/>
  <c r="M24" i="76" s="1"/>
  <c r="N23" i="76"/>
  <c r="N24" i="76"/>
  <c r="D20" i="76"/>
  <c r="D21" i="76"/>
  <c r="E10" i="76"/>
  <c r="B16" i="76"/>
  <c r="A5" i="76"/>
  <c r="A4" i="76"/>
  <c r="A7" i="20"/>
  <c r="F10" i="18"/>
  <c r="H5" i="18"/>
  <c r="A5" i="18"/>
  <c r="A4" i="18"/>
  <c r="A6" i="20"/>
  <c r="H18" i="18"/>
  <c r="G18" i="18"/>
  <c r="E20" i="18"/>
  <c r="C20" i="18"/>
  <c r="D20" i="18" s="1"/>
  <c r="D15" i="18"/>
  <c r="F15" i="18"/>
  <c r="D16" i="18"/>
  <c r="F16" i="18"/>
  <c r="D17" i="18"/>
  <c r="D14" i="18"/>
  <c r="F14" i="18"/>
  <c r="F5" i="18"/>
  <c r="F4" i="18"/>
  <c r="D17" i="8"/>
  <c r="D16" i="8"/>
  <c r="D15" i="8"/>
  <c r="D10" i="17"/>
  <c r="E5" i="17"/>
  <c r="D5" i="17"/>
  <c r="A5" i="17"/>
  <c r="D4" i="17"/>
  <c r="A4" i="17"/>
  <c r="C10" i="13"/>
  <c r="B14" i="13"/>
  <c r="E5" i="13"/>
  <c r="C5" i="13"/>
  <c r="A5" i="13"/>
  <c r="C4" i="13"/>
  <c r="A4" i="13"/>
  <c r="C10" i="11"/>
  <c r="D5" i="11"/>
  <c r="C5" i="11"/>
  <c r="A5" i="11"/>
  <c r="C4" i="11"/>
  <c r="A4" i="11"/>
  <c r="F10" i="10"/>
  <c r="E5" i="10"/>
  <c r="A5" i="10"/>
  <c r="E4" i="10"/>
  <c r="A4" i="10"/>
  <c r="C10" i="9"/>
  <c r="D5" i="9"/>
  <c r="C5" i="9"/>
  <c r="A5" i="9"/>
  <c r="C4" i="9"/>
  <c r="A4" i="9"/>
  <c r="C10" i="8"/>
  <c r="A5" i="8"/>
  <c r="A4" i="8"/>
  <c r="B14" i="76"/>
  <c r="N35" i="76"/>
  <c r="D55" i="76" l="1"/>
  <c r="D33" i="76"/>
  <c r="F34" i="76" s="1"/>
  <c r="I35" i="76"/>
  <c r="F18" i="18"/>
  <c r="F20" i="18"/>
  <c r="E35" i="76"/>
  <c r="M35" i="76"/>
  <c r="D23" i="76"/>
  <c r="H24" i="76" s="1"/>
  <c r="G35" i="76"/>
  <c r="K35" i="76"/>
  <c r="F35" i="76"/>
  <c r="H35" i="76"/>
  <c r="L35" i="76"/>
  <c r="D14" i="10"/>
  <c r="D13" i="8" s="1"/>
  <c r="E14" i="10"/>
  <c r="H34" i="76"/>
  <c r="J35" i="76"/>
  <c r="I34" i="76" l="1"/>
  <c r="D25" i="11"/>
  <c r="D26" i="11" s="1"/>
  <c r="G34" i="76"/>
  <c r="E34" i="76"/>
  <c r="I24" i="76"/>
  <c r="D23" i="11"/>
  <c r="D24" i="11" s="1"/>
  <c r="E24" i="76"/>
  <c r="D35" i="76"/>
  <c r="C37" i="76" s="1"/>
  <c r="C36" i="76"/>
  <c r="C25" i="10"/>
  <c r="C28" i="10"/>
  <c r="D34" i="76" l="1"/>
  <c r="D24" i="76"/>
  <c r="G25" i="10"/>
  <c r="D25" i="10"/>
  <c r="C26" i="10"/>
  <c r="C27" i="10" s="1"/>
  <c r="G28" i="10"/>
  <c r="D28" i="10"/>
  <c r="E28" i="10" s="1"/>
  <c r="D27" i="10" l="1"/>
  <c r="E27" i="10" s="1"/>
  <c r="G27" i="10"/>
  <c r="C29" i="10"/>
  <c r="H28" i="10"/>
  <c r="E25" i="10"/>
  <c r="D26" i="10"/>
  <c r="E26" i="10" s="1"/>
  <c r="G26" i="10"/>
  <c r="H25" i="10"/>
  <c r="H26" i="10" l="1"/>
  <c r="D29" i="10"/>
  <c r="H27" i="10"/>
  <c r="H29" i="10" s="1"/>
  <c r="E20" i="10" s="1"/>
  <c r="E21" i="10" s="1"/>
  <c r="D14" i="8" s="1"/>
  <c r="D18" i="8" s="1"/>
  <c r="D19" i="8" l="1"/>
  <c r="D20" i="8"/>
  <c r="D17" i="13"/>
  <c r="D19" i="13" s="1"/>
  <c r="D20" i="13" s="1"/>
  <c r="C38" i="76"/>
  <c r="D21" i="8" l="1"/>
  <c r="D23" i="8" s="1"/>
  <c r="J36" i="76"/>
  <c r="M37" i="76"/>
  <c r="F36" i="76"/>
  <c r="L37" i="76"/>
  <c r="H36" i="76"/>
  <c r="N37" i="76"/>
  <c r="M36" i="76"/>
  <c r="K37" i="76"/>
  <c r="J37" i="76"/>
  <c r="N36" i="76"/>
  <c r="I37" i="76"/>
  <c r="G37" i="76"/>
  <c r="F37" i="76"/>
  <c r="G36" i="76"/>
  <c r="I36" i="76"/>
  <c r="I38" i="76" s="1"/>
  <c r="K36" i="76"/>
  <c r="K38" i="76" s="1"/>
  <c r="L36" i="76"/>
  <c r="H37" i="76"/>
  <c r="E36" i="76"/>
  <c r="E37" i="76"/>
  <c r="L38" i="76" l="1"/>
  <c r="G38" i="76"/>
  <c r="N38" i="76"/>
  <c r="M38" i="76"/>
  <c r="F38" i="76"/>
  <c r="D37" i="76"/>
  <c r="H38" i="76"/>
  <c r="J38" i="76"/>
  <c r="D36" i="76"/>
  <c r="E38" i="76"/>
  <c r="D38" i="76" l="1"/>
  <c r="E47" i="76" s="1"/>
  <c r="F49" i="76" l="1"/>
  <c r="E49" i="76"/>
  <c r="J48" i="76"/>
  <c r="K49" i="76"/>
  <c r="N47" i="76"/>
  <c r="L48" i="76"/>
  <c r="I48" i="76"/>
  <c r="I47" i="76"/>
  <c r="L49" i="76"/>
  <c r="I49" i="76"/>
  <c r="J47" i="76"/>
  <c r="K47" i="76"/>
  <c r="H48" i="76"/>
  <c r="M49" i="76"/>
  <c r="D22" i="8"/>
  <c r="D24" i="8" s="1"/>
  <c r="N49" i="76"/>
  <c r="N48" i="76"/>
  <c r="K48" i="76"/>
  <c r="M48" i="76"/>
  <c r="H49" i="76"/>
  <c r="G49" i="76"/>
  <c r="G47" i="76"/>
  <c r="L47" i="76"/>
  <c r="G48" i="76"/>
  <c r="M47" i="76"/>
  <c r="H47" i="76"/>
  <c r="F47" i="76"/>
  <c r="J49" i="76"/>
  <c r="D42" i="76"/>
  <c r="D25" i="8" s="1"/>
  <c r="E48" i="76"/>
  <c r="F48" i="76"/>
  <c r="D26" i="8" l="1"/>
  <c r="D27" i="8" s="1"/>
  <c r="D47" i="76"/>
  <c r="D49" i="76"/>
  <c r="D48" i="76"/>
  <c r="D29" i="8" l="1"/>
  <c r="D28" i="8"/>
  <c r="D30" i="8"/>
  <c r="D31" i="8" s="1"/>
  <c r="D47" i="8" l="1"/>
  <c r="D34" i="8"/>
  <c r="D46" i="8" s="1"/>
  <c r="D35" i="8"/>
  <c r="D33" i="8"/>
  <c r="D32" i="8" l="1"/>
  <c r="D36" i="8" s="1"/>
</calcChain>
</file>

<file path=xl/comments1.xml><?xml version="1.0" encoding="utf-8"?>
<comments xmlns="http://schemas.openxmlformats.org/spreadsheetml/2006/main">
  <authors>
    <author>Málingerné Tölgyesi Krisztina</author>
    <author>Kriszti</author>
  </authors>
  <commentList>
    <comment ref="B37" authorId="0" shapeId="0">
      <text>
        <r>
          <rPr>
            <sz val="9"/>
            <color indexed="81"/>
            <rFont val="Arial Narrow"/>
            <family val="2"/>
            <charset val="238"/>
          </rPr>
          <t>Itt kell feltüntetni az ideiglenes jellegű iparűzési tevékenység után az adóévben ténylegesen megfizetett adóátalány önkormányzatra jutó (arányos) összegét. Ez az összeg akkor egyezik meg a 15. sorban feltüntetett összeggel, ha az kisebb IPARŰZÉSI ADÓ ÖSSZEGE-nél vagy azzal egyenlő.</t>
        </r>
        <r>
          <rPr>
            <sz val="9"/>
            <color indexed="81"/>
            <rFont val="Segoe UI"/>
            <family val="2"/>
            <charset val="238"/>
          </rPr>
          <t xml:space="preserve">
</t>
        </r>
      </text>
    </comment>
    <comment ref="B38" authorId="0" shapeId="0">
      <text>
        <r>
          <rPr>
            <sz val="9"/>
            <color indexed="81"/>
            <rFont val="Arial Narrow"/>
            <family val="2"/>
            <charset val="238"/>
          </rPr>
          <t>A külföldön létesített telephelyen végzett tevékenységből származó adóalap nem esik adózás alá. Ennek összegét úgy kell meghatározni, hogy a külföldön létesített, a Htv. fogalmainak megfelelő telephelyet úgy kell tekinteni, mint belföldi telephelyet, s erre a telephelyre is - a megosztási szabályok szerint - kell osztani adólapot. Az így megosztott, külföldi telephelyre jutó adóalap-rész vonható le a teljes adóalapból. Ha az adóalanynak külföldön több telephelye van (egy államban több telephelye vagy több államban van egy-egy vagy több telephelye), akkor a „külföld"-et egységként kell tekinteni, vagyis egy telephelynek minősül. Ez azt jelenti, hogy az adóalapra vonatkozó számítást nem kell telephelyenként elvégezni. A külföldi telephelyre, telephelyekre jutó adóalapot - tájékoztató adatként - e sorban kell feltüntetni</t>
        </r>
      </text>
    </comment>
    <comment ref="B39" authorId="0" shapeId="0">
      <text>
        <r>
          <rPr>
            <sz val="9"/>
            <color indexed="81"/>
            <rFont val="Arial Narrow"/>
            <family val="2"/>
            <charset val="238"/>
          </rPr>
          <t xml:space="preserve">Itt kell - tájékoztató adatként - feltüntetni a vállalkozás által az adóévben megfizetett (költségként, ráfordításként elszámolt) belföldi e-útdíj, külföldi e-útdíj és belföldi úthasználati díj együttes összegének 7,5%-át. </t>
        </r>
        <r>
          <rPr>
            <sz val="9"/>
            <color indexed="81"/>
            <rFont val="Segoe UI"/>
            <family val="2"/>
            <charset val="238"/>
          </rPr>
          <t xml:space="preserve">
</t>
        </r>
      </text>
    </comment>
    <comment ref="B40" authorId="0" shapeId="0">
      <text>
        <r>
          <rPr>
            <sz val="9"/>
            <color indexed="81"/>
            <rFont val="Arial Narrow"/>
            <family val="2"/>
            <charset val="238"/>
          </rPr>
          <t>A Htv. 39/D. § (1) bekezdése alapján a vállalkozási szintű adóalap csökkenthető az adóévi működés hónapjai alapján számított adóévi átlagos statisztikai állományi létszámnak az előző adóévi működés hónapjai alapján az előző adóévre számított átlagos statisztikai állományi létszámhoz képest bekövetkezett növekménye után 1 millió forint/fő összeggel. Ebben a sorban a létszám-növekményt főben kifejezett adatként kell szerepeltetni (Pl.: ha az e jogcímű adóalap-csökkentés 1.782 000 forint, azaz a létszámnövekmény 17,82 fő volt, akkor ez utóbbi számadatot kell beírni.) Nem vehető igénybe az adóalap-mentesség azon létszámbővítéshez, amely állami támogatás igénybevételével jött létre. A Htv. 39/D. §-ának (2) bekezdése alkalmazásában állami támogatás a Nemzeti Foglalkoztatási Alapból folyósított olyan támogatás, amelynek feltétele új munkahely létesítése.</t>
        </r>
      </text>
    </comment>
    <comment ref="B44" authorId="0" shapeId="0">
      <text>
        <r>
          <rPr>
            <sz val="9"/>
            <color indexed="81"/>
            <rFont val="Arial Narrow"/>
            <family val="2"/>
            <charset val="238"/>
          </rPr>
          <t>Az előlegfizetési időszak általános esetben a bevallás benyújtás hónapját követő második hónap 1. napjától tart 12 hónapon keresztül, a 12. hónap utolsó napjáig. Az adózónak az előlegfizetési időszak első és utolsó napját kell beírnia a bevallás e sorába. Az előlegfizetés időszak (keresztfélév) tehát 12 hónapnyi időszakot ölel át</t>
        </r>
        <r>
          <rPr>
            <sz val="9"/>
            <color indexed="81"/>
            <rFont val="Segoe UI"/>
            <family val="2"/>
            <charset val="238"/>
          </rPr>
          <t xml:space="preserve">
</t>
        </r>
      </text>
    </comment>
    <comment ref="B46" authorId="0" shapeId="0">
      <text>
        <r>
          <rPr>
            <sz val="9"/>
            <color indexed="81"/>
            <rFont val="Arial Narrow"/>
            <family val="2"/>
            <charset val="238"/>
          </rPr>
          <t xml:space="preserve">A naptári évvel egyező üzleti éves vállalkozás esetén ez a nap a tárgyévet követő év szeptember 15-e. Ebbe a sorba a 18. sorban feltüntetett összeg és a tárgyévet követő év harmadik hónapjának 15. napján esedékes (bevallott) előlegösszeg különbözetét kell szerepeltetni. Ha az adózónak a tárgyévet követő év 3. hónapjának 15. napján (2020. már­cius 15-én) nem kellett adóelőleget fizetni, akkor e sor összege a 18. sorban feltüntetett összeggel egyezik meg. </t>
        </r>
        <r>
          <rPr>
            <sz val="9"/>
            <color indexed="81"/>
            <rFont val="Segoe UI"/>
            <family val="2"/>
            <charset val="238"/>
          </rPr>
          <t xml:space="preserve">
</t>
        </r>
      </text>
    </comment>
    <comment ref="B47" authorId="0" shapeId="0">
      <text>
        <r>
          <rPr>
            <sz val="9"/>
            <color indexed="81"/>
            <rFont val="Arial Narrow"/>
            <family val="2"/>
            <charset val="238"/>
          </rPr>
          <t xml:space="preserve">A második előlegrészlet a naptári évvel egyező üzleti éves vállalkozás esetén a tárgyévet követő második év harmadik hóbapjának 15. napja (2021. március 15).  A bevallandó összeg a 18. sorban szereplő adóösszeg (a 2019-ban kezdődő adóév adójának) fele. Természetesen március 15-én sosem esedékes a fizetési kötelezettség, mert március 15-e nemzeti ünnepünk. Ezért a fizetési határnap mindig a március 15-ét követő munkanap (2021-ban március 16-a) .  </t>
        </r>
      </text>
    </comment>
    <comment ref="B48" authorId="1" shapeId="0">
      <text>
        <r>
          <rPr>
            <sz val="9"/>
            <color indexed="81"/>
            <rFont val="Tahoma"/>
            <family val="2"/>
            <charset val="238"/>
          </rPr>
          <t xml:space="preserve">Htv. 41. §. (9) bek.: Annak a társasági adóalanynak minősülő, kettős könyvvitelt vezető vállalkozónak (ideértve a külföldi székhelyű vállalkozó magyarországi fióktelepét, továbbá a kettős könyvvitel elveinek megfelelő könyvvezetést alkalmazó más külföldi székhelyű vállalkozót is), amelynek az adóévet </t>
        </r>
        <r>
          <rPr>
            <b/>
            <sz val="9"/>
            <color indexed="81"/>
            <rFont val="Tahoma"/>
            <family val="2"/>
            <charset val="238"/>
          </rPr>
          <t>megelőző adóévben</t>
        </r>
        <r>
          <rPr>
            <sz val="9"/>
            <color indexed="81"/>
            <rFont val="Tahoma"/>
            <family val="2"/>
            <charset val="238"/>
          </rPr>
          <t xml:space="preserve"> az éves szinten számított </t>
        </r>
        <r>
          <rPr>
            <b/>
            <sz val="9"/>
            <color indexed="81"/>
            <rFont val="Tahoma"/>
            <family val="2"/>
            <charset val="238"/>
          </rPr>
          <t>nettó árbevétele a 100 millió forintot meghaladta</t>
        </r>
        <r>
          <rPr>
            <sz val="9"/>
            <color indexed="81"/>
            <rFont val="Tahoma"/>
            <family val="2"/>
            <charset val="238"/>
          </rPr>
          <t xml:space="preserve">, az adóévre megfizetett iparűzési adóelőleget az adóévi várható fizetendő adó összegére ki kell egészítenie.
</t>
        </r>
      </text>
    </comment>
  </commentList>
</comments>
</file>

<file path=xl/comments2.xml><?xml version="1.0" encoding="utf-8"?>
<comments xmlns="http://schemas.openxmlformats.org/spreadsheetml/2006/main">
  <authors>
    <author>kriszti</author>
  </authors>
  <commentList>
    <comment ref="B16" authorId="0" shapeId="0">
      <text>
        <r>
          <rPr>
            <sz val="9"/>
            <color indexed="81"/>
            <rFont val="Segoe UI"/>
            <family val="2"/>
            <charset val="238"/>
          </rPr>
          <t xml:space="preserve">Az a vállalkozó, akinek a tárgyévet megelőző teljes adóévben az adóalapja meghaladta a 100 millió forintot, köteles ezt az adóalap megosztási módszert alkalmazni.
</t>
        </r>
      </text>
    </comment>
  </commentList>
</comments>
</file>

<file path=xl/comments3.xml><?xml version="1.0" encoding="utf-8"?>
<comments xmlns="http://schemas.openxmlformats.org/spreadsheetml/2006/main">
  <authors>
    <author>kriszta</author>
  </authors>
  <commentList>
    <comment ref="B14" authorId="0" shapeId="0">
      <text>
        <r>
          <rPr>
            <sz val="9"/>
            <color indexed="81"/>
            <rFont val="Segoe UI"/>
            <family val="2"/>
            <charset val="238"/>
          </rPr>
          <t xml:space="preserve">15. § (1)7  Belföldi székhelyű, a számvitelről szóló 2000. évi C. törvény (a továbbiakban: számviteli törvény) hatálya alá tartozó gazdasági társaság innovációs járulékot (ezen alcím alkalmazásában a továbbiakban: járulék) köteles fizetni.
</t>
        </r>
      </text>
    </comment>
  </commentList>
</comments>
</file>

<file path=xl/comments4.xml><?xml version="1.0" encoding="utf-8"?>
<comments xmlns="http://schemas.openxmlformats.org/spreadsheetml/2006/main">
  <authors>
    <author>kriszta</author>
  </authors>
  <commentList>
    <comment ref="D11" authorId="0" shapeId="0">
      <text>
        <r>
          <rPr>
            <sz val="9"/>
            <color indexed="81"/>
            <rFont val="Segoe UI"/>
            <family val="2"/>
            <charset val="238"/>
          </rPr>
          <t xml:space="preserve">A rehabilitációs hozzájárulás mértéke a tárgyév első napján a teljes munkaidőben foglalkoztatott munkavállaló részére megállapított alapbér kötelező legkisebb összegének kilencszerese/fő/év.
</t>
        </r>
      </text>
    </comment>
  </commentList>
</comments>
</file>

<file path=xl/sharedStrings.xml><?xml version="1.0" encoding="utf-8"?>
<sst xmlns="http://schemas.openxmlformats.org/spreadsheetml/2006/main" count="506" uniqueCount="359">
  <si>
    <t>Ellenőrizte:</t>
  </si>
  <si>
    <t>Készítette:</t>
  </si>
  <si>
    <t xml:space="preserve"> </t>
  </si>
  <si>
    <t>Ft</t>
  </si>
  <si>
    <t>Az adózó adószáma</t>
  </si>
  <si>
    <t>Adózó neve</t>
  </si>
  <si>
    <t>Megjegyzés/Referencia</t>
  </si>
  <si>
    <t>Megnevezés</t>
  </si>
  <si>
    <t>3. Az alvállalkozói teljesítmények értéke</t>
  </si>
  <si>
    <t>4. Anyagköltség</t>
  </si>
  <si>
    <t>9. Mentességekkel korrigált Htv. szerinti - a vállalkozási szintű - adóalap (6-7+8)</t>
  </si>
  <si>
    <t>11. Adómentes adóalap önkormányzati döntés alapján (Htv. 39/C §-a szerint)</t>
  </si>
  <si>
    <t>12. Az önkormányzati rendelet szerinti adóköteles adóalap (10-11)</t>
  </si>
  <si>
    <t>14. Önkormányzati döntés szerinti adókedvezmény (Htv. 39/C §-a szerint)</t>
  </si>
  <si>
    <t>1. A Htv. Szerint - vállalkozás szintű - éves nettó árbevétel (részletezése külön lapon)</t>
  </si>
  <si>
    <t>Adóelőleg bevallása</t>
  </si>
  <si>
    <t>2. Első előlegrészlet                                  Esedékesség                 Összeg</t>
  </si>
  <si>
    <t>3. Második előlegrészlet                            Esedékesség                 Összeg</t>
  </si>
  <si>
    <t>Adatok Ft-ban</t>
  </si>
  <si>
    <t xml:space="preserve">1. Előlegfizetési időszak                                         ….tó                  ………ig.
</t>
  </si>
  <si>
    <t>Vállalkozók nettó árbevételének kiszámítása</t>
  </si>
  <si>
    <t>1. A Htv. szerinti - vállalkozási szintű -éves nettó árbevétel   (2-3-4-5-6)</t>
  </si>
  <si>
    <t>2. A számviteli törvény szerinti nettó árbevétel</t>
  </si>
  <si>
    <t>3. A társasági adóról és az osztalékadóról szóló törvény szerinti jogdíjbevétel</t>
  </si>
  <si>
    <t>5. Egyéb ráfordítások között kimutatott regisztrációs adó, energia adó összege</t>
  </si>
  <si>
    <t>6. Felszolgálási díj árbevétele</t>
  </si>
  <si>
    <t>4. Egyéb szolgáltatások értékeként, illetve egyéb ráfordítások között kimutatott jövedéki adó összege</t>
  </si>
  <si>
    <t>Hitelintézetek és pénzügyi vállalkozások nettó árbevételének kiszámítása</t>
  </si>
  <si>
    <t>1. A Htv. szerinti - vállalkozási szintű -éves nettó árbevétel  ((2+3+4+5+6+7)-8-9)</t>
  </si>
  <si>
    <t>2. Kapott kamatok és kamatjellegű bevételek</t>
  </si>
  <si>
    <t>3. Egyéb pénzügyi szolgáltatás bevételei</t>
  </si>
  <si>
    <t>4. Nem pénzügyi és befektetési szolgáltatás nettó árbevétele</t>
  </si>
  <si>
    <t>5. Befektetési szolgáltatás bevétele</t>
  </si>
  <si>
    <t>6. Fedezeti ügyletek veszteségének/nyereségének nyereségjellegű különbözete</t>
  </si>
  <si>
    <t>7. Alapügyletek (fedezett tételek) nyereségének/veszteségének nyereségjellegű különbözete</t>
  </si>
  <si>
    <t>8. Fizetett kamatok és kamatjellegű ráfordítások</t>
  </si>
  <si>
    <t>9. Pénzügyi lízingbe adott eszköz után elszámolt elábé</t>
  </si>
  <si>
    <t>Biztosítók nettó árbevételének kiszámítása</t>
  </si>
  <si>
    <t>1. A Htv. szerinti - vállalkozási szintű -éves nettó árbevétel ((2+3+4+5+6+7)-8)</t>
  </si>
  <si>
    <t>2. Biztosítástechnikai eredmény</t>
  </si>
  <si>
    <t>3. Nettó működési költségek</t>
  </si>
  <si>
    <t>5. Fedezeti ügyletek nyereségének/veszteségének nyereségjellegű különbözete</t>
  </si>
  <si>
    <t>6. Alapügyletek (fedezett tételek) nyereségének/veszteségének nyereségjellegű különbözete</t>
  </si>
  <si>
    <t>8. Htv. 52. § 22. c) alpontjában foglalt csökkentések</t>
  </si>
  <si>
    <t>4. Befektetésekből származó biztosítástechnikai ráfordítások (csak életbiztosítási ágnál) és az egyéb biztosítástechnikai ráfordítások együttes összege</t>
  </si>
  <si>
    <t>7. Nem biztosítási tevékenység bevétele, befektetések nettó árbevétele, a Htv. 52. § 22. c) alpontja szerint egyéb növelő tételek</t>
  </si>
  <si>
    <t>Befektetési vállalkozások nettó árbevételének kiszámítása</t>
  </si>
  <si>
    <t>1. A Htv. szerinti - vállalkozási szintű -éves nettó árbevétel (2+3+4+5+6)</t>
  </si>
  <si>
    <t>2. Befektetési szolgáltatási tevékenység bevételei</t>
  </si>
  <si>
    <t>3. Nem befektetési szolgáltatási tevékenység bevétele</t>
  </si>
  <si>
    <t>4. Kapott kamatok és kamatjellegű bevételek együttes összege</t>
  </si>
  <si>
    <t>1. Eladott áruk beszerzési értéke (elábé) összesen</t>
  </si>
  <si>
    <t>2. Közvetített szolgáltatások értéke összesen</t>
  </si>
  <si>
    <t>A vállalkozás szintű adóalap megosztása</t>
  </si>
  <si>
    <t>Megosztás</t>
  </si>
  <si>
    <t>2. Eszközérték arányos</t>
  </si>
  <si>
    <t>1. Személyi jellegű ráfordítással arányos</t>
  </si>
  <si>
    <t>Jelölés:
 X</t>
  </si>
  <si>
    <t>5. Egyetemes szolgáltató, villamosenergia- vagy földgázkereskedő villamosenergia vagy földgáz végső fogyasztók részére történő értékesítésből származó összes számviteli törvé    szerinti nettó árbevétele</t>
  </si>
  <si>
    <t>6. Az 5. sorból az egyetemes szolgáltató, villamosenergia- vagy földgázkereskedő  villamosenergia vagy földgáz végső fogyasztók részére történő értékesítésből származó a    önkormányzat illetékességi területére jutó számviteli törvény szerinti nettó árbevétele</t>
  </si>
  <si>
    <t>7. Villamos energia elosztó hálózati engedélyes és földgázelosztói engedélyes esetén az  összes végső fogyasztónak továbbított villamosenergia vagy földgáz mennyisége</t>
  </si>
  <si>
    <t>8. A 7.sorból a villamos energia elosztó hálózati engedélyes és földgázelosztói engedélyes esetén az önkormányzat illetékességi területén lévő végső fogyasztónak továbbított villamosenergia vagy földgáz mennyisége</t>
  </si>
  <si>
    <t>9. Az építőipari tevékenységből [Htv. 52. § 24.] származó, számviteli törvény szerinti értékesítés nettó árbevétele és az adóév utolsó napján fennálló, építőipari tevékenységgel összefüggésben készletre vett befejezetlen termelés, félkésztermék, késztermék értéke együttes összege</t>
  </si>
  <si>
    <t>10. A 9. sorból az önkormányzat illetékességi területén a Htv. 37. § (3) bekezdés szerint létrejött telephelyre jutó összeg</t>
  </si>
  <si>
    <t>11. A vezeték nélküli távközlési tevékenységet végző vállalkozó távközlési szolgáltatást igénybe vevő előfizetőinek száma</t>
  </si>
  <si>
    <t>12. A 11. sorból az önkormányzat illetékességi területén található számlázási cím szerinti vezeték nélküli távközlési tevékenységet igénybe vevő előfizetők száma</t>
  </si>
  <si>
    <t>13. A vezetékes távközlési tevékenységet végző vállalkozó vezetékes távközlési tevékenység szolgáltatási helyeinek száma</t>
  </si>
  <si>
    <t>14. A 13. sorból az önkormányzat illetékességi területén található vezetékes szolgáltatási helyeinek száma</t>
  </si>
  <si>
    <t>15. A vezetékes távközlési tevékenységet végző vállalkozó vezeték nélküli távközlési szolgáltatást igénybe vevő előfizetőinek száma</t>
  </si>
  <si>
    <t>16. A 15. sorból az önkormányzat illetékességi területén található számlázási cím szerinti  vezeték nélküli távközlési tevékenységet igénybe vevő előfizetők száma</t>
  </si>
  <si>
    <t>Adat</t>
  </si>
  <si>
    <t>kWh, vagy ezer m3</t>
  </si>
  <si>
    <t>kWh, vagy ezer m4</t>
  </si>
  <si>
    <t>db</t>
  </si>
  <si>
    <t>A</t>
  </si>
  <si>
    <t>B</t>
  </si>
  <si>
    <t>C</t>
  </si>
  <si>
    <t>D</t>
  </si>
  <si>
    <t xml:space="preserve">                                                                                     </t>
  </si>
  <si>
    <t>IPARŰZÉSI ADÓALAP MEGOSZTÁSA</t>
  </si>
  <si>
    <t>HIPA-02</t>
  </si>
  <si>
    <t>HIPA-03</t>
  </si>
  <si>
    <t>0-500 000 000</t>
  </si>
  <si>
    <t>500 000 000 - 20 000 000 000</t>
  </si>
  <si>
    <t>20 000 000 000 - 80 000 000 000</t>
  </si>
  <si>
    <t>80 000 000 000 -</t>
  </si>
  <si>
    <t>%-s arány a sávban</t>
  </si>
  <si>
    <t>Maximum %</t>
  </si>
  <si>
    <t>Nettó árbevétel sávonként</t>
  </si>
  <si>
    <t>Elszámolható ELÁBÉ+Közv.sz.</t>
  </si>
  <si>
    <t>Összesen</t>
  </si>
  <si>
    <t>ELÁBÉ+Közv.sz.a sávban</t>
  </si>
  <si>
    <t>Sávok Ft-ban</t>
  </si>
  <si>
    <t>NETTÓ ÁRBEVÉTEL SÁVOS FELOSZTÁSA</t>
  </si>
  <si>
    <t>A járulékszámítás levezetése</t>
  </si>
  <si>
    <t>INNOV</t>
  </si>
  <si>
    <t>INNOVÁCIÓS JÁRULÉK</t>
  </si>
  <si>
    <t>HIPA-04</t>
  </si>
  <si>
    <t>HIPA-01</t>
  </si>
  <si>
    <t>Nettó árbevétel
&lt; 500 MFt</t>
  </si>
  <si>
    <t>Nettó árbevétel
&gt; 500 MFt</t>
  </si>
  <si>
    <t>A Htv. szerinti - vállalkozási szintű -éves nettó árbevétel</t>
  </si>
  <si>
    <t>Sávos nettó árbevétel maximuma</t>
  </si>
  <si>
    <t>13. Adóalapra jutó iparűzési adó mértéke ...%</t>
  </si>
  <si>
    <t>IPARŰZÉSI ADÓ ÖSSZEGE</t>
  </si>
  <si>
    <t>NEM</t>
  </si>
  <si>
    <t>10. Az önkormányzat illetékességi területére jutó - a 9. sorban lévő adóalap megosztása szerinti - települési szintű adóalap. (Ha nincs megosztás, azonos a 9. sor összegével.)</t>
  </si>
  <si>
    <t xml:space="preserve">15. Az ideiglenes jellegű iparűzési tevékenység után az adóévben megfizetett és az önkormányzatnál levonható adóátalány összege.
</t>
  </si>
  <si>
    <t>Belföldi értékesítés nettó árbevétele</t>
  </si>
  <si>
    <t>Export  értékesítés nettó árbevétele</t>
  </si>
  <si>
    <t xml:space="preserve">Alvállalkozói teljesítések értéke </t>
  </si>
  <si>
    <t>Alapkutatás,alkalmazott kutatás,kisérleti fejl.adóévben elszámolt közv.önköltsége</t>
  </si>
  <si>
    <t>Értékesítés nettó árbevétele  összesen (1+2)</t>
  </si>
  <si>
    <t>TÉTEL</t>
  </si>
  <si>
    <t>Sorsz.</t>
  </si>
  <si>
    <t>Belföldi értékesítés ELÁBÉ+belföldi közvetített szolgáltatások (4+6)</t>
  </si>
  <si>
    <t>ALAPADATOK AZ IPARŰZÉSI ADÓ KISZÁMÍTÁSÁHOZ</t>
  </si>
  <si>
    <t>Kitöltési szabályok:</t>
  </si>
  <si>
    <t>1.</t>
  </si>
  <si>
    <t>KITÖLTENI</t>
  </si>
  <si>
    <t>A táblázatok fehér cellái összefüggéseket tartalmaznak.</t>
  </si>
  <si>
    <t>ÖSSZEFÜGGÉS</t>
  </si>
  <si>
    <t>3.</t>
  </si>
  <si>
    <t>2.</t>
  </si>
  <si>
    <t>A szürke cellák az adott vállalkozásra nem vonatkoznak</t>
  </si>
  <si>
    <t>4.</t>
  </si>
  <si>
    <t>Csak a zöld színű cellákba szabad adatot beírni.</t>
  </si>
  <si>
    <t>HIPA-00</t>
  </si>
  <si>
    <t>IPARŰZÉSI ADÓ</t>
  </si>
  <si>
    <t>IPARŰZÉSI ADÓ - HTV. SZERINTI VÁLLALKOZÁS SZINTŰ NETTÓ ÁRBEVÉTEL</t>
  </si>
  <si>
    <t>IPARŰZÉSI ADÓ - LEVONHATÓ TÉTELEK- SÁVOS FELOSZTÁS</t>
  </si>
  <si>
    <t>Adatok a HIPA táblákról!</t>
  </si>
  <si>
    <t>REHAB</t>
  </si>
  <si>
    <t>REHABILITÁCIÓS HOZZÁJÁRULÁS</t>
  </si>
  <si>
    <t>A hozzájárulás mértéke Ft/fő</t>
  </si>
  <si>
    <t>Létszám szorzó</t>
  </si>
  <si>
    <t>Időszak</t>
  </si>
  <si>
    <t>Átlagos stat. áll. létszám</t>
  </si>
  <si>
    <t>Létszám 5 %-a</t>
  </si>
  <si>
    <t>Előleg</t>
  </si>
  <si>
    <t>Kötelezettség</t>
  </si>
  <si>
    <t>Teljesítés</t>
  </si>
  <si>
    <t>I. negyedév</t>
  </si>
  <si>
    <t>II. negyedév</t>
  </si>
  <si>
    <t>III. negyedév</t>
  </si>
  <si>
    <t>IV. negyedév</t>
  </si>
  <si>
    <t>Összesen:</t>
  </si>
  <si>
    <t>Éves</t>
  </si>
  <si>
    <t xml:space="preserve">Megvált. m.képességű dolgozó (fő) </t>
  </si>
  <si>
    <t>TARTALOMJEGYZÉK</t>
  </si>
  <si>
    <t>Fejezet</t>
  </si>
  <si>
    <t>Témakör</t>
  </si>
  <si>
    <t>Cím</t>
  </si>
  <si>
    <t>Referencia</t>
  </si>
  <si>
    <t>K KÖNYVVIZSGÁLAT VÉGREHAJTÁSA</t>
  </si>
  <si>
    <t xml:space="preserve">                                                                                        </t>
  </si>
  <si>
    <t>IPARŰZÉSI ADÓ SZÁMÍTÁSA</t>
  </si>
  <si>
    <t xml:space="preserve">                                                                                       </t>
  </si>
  <si>
    <t>INNOVÁCIÓS JÁRULÉK SZÁMÍTÁSA</t>
  </si>
  <si>
    <t>REHABILITÁCIÓS HOZZÁJÁRULÁS SZÁMÍTÁSA</t>
  </si>
  <si>
    <t>Alapadatok az iparűzési adó számításához</t>
  </si>
  <si>
    <t>Iparűzisi adó számítása</t>
  </si>
  <si>
    <t xml:space="preserve">Iparűzési adó - Htv. szerinti vállalkozás szintű árbevétel </t>
  </si>
  <si>
    <t>Iparűzési adó - Levonható tételek - Sávos felsosztás</t>
  </si>
  <si>
    <t>Iparűzési adóalap megosztása</t>
  </si>
  <si>
    <t>Innovációs járulék számítása</t>
  </si>
  <si>
    <t>Rehabilitációs hozzájárulás számítása</t>
  </si>
  <si>
    <t xml:space="preserve">   </t>
  </si>
  <si>
    <t>TARTALOM</t>
  </si>
  <si>
    <t>A szürke cellák nem tartalmazhatnak adatot.</t>
  </si>
  <si>
    <t>5.</t>
  </si>
  <si>
    <t>NINCS ADAT</t>
  </si>
  <si>
    <t>VÁLASZTÁS</t>
  </si>
  <si>
    <t>HIPA</t>
  </si>
  <si>
    <t>IGEN</t>
  </si>
  <si>
    <t>A sárga színű cellára, majd a nyilra kattintva ki kell választani a megfelelőt.</t>
  </si>
  <si>
    <t>A sárga színű cellára, majd a megjelenő nyilra kattintva választani kell a felajánlott válaszok közül.</t>
  </si>
  <si>
    <t xml:space="preserve">KM MÉRLEG   </t>
  </si>
  <si>
    <t>FIII. Rövidlejáratú kötelezettségek</t>
  </si>
  <si>
    <t>Telek besz.értékének 2%-a</t>
  </si>
  <si>
    <t>Termőföld (500 Ft/AK)</t>
  </si>
  <si>
    <t>Ha az eszközérték a fentiek szerint nem határozható meg, akkor a beszerzési érték:</t>
  </si>
  <si>
    <t>Egyéb eszköz esetén 10%-a</t>
  </si>
  <si>
    <t>Székhely</t>
  </si>
  <si>
    <t>2. Telephely</t>
  </si>
  <si>
    <t>3. Telephely</t>
  </si>
  <si>
    <t>4. Telephely</t>
  </si>
  <si>
    <t>5. Telephely</t>
  </si>
  <si>
    <t>6. Telephely</t>
  </si>
  <si>
    <t>7. Telephely</t>
  </si>
  <si>
    <t>8. Telephely</t>
  </si>
  <si>
    <t>9. Telephely</t>
  </si>
  <si>
    <t>Adómentes adóalap önkormányzati döntés alapján (Htv. 39/C §-a szerint)</t>
  </si>
  <si>
    <t>Adóalapra jutó iparűzési adó mértéke ...%</t>
  </si>
  <si>
    <t>Adózó összesen</t>
  </si>
  <si>
    <t>54 Bérköltség</t>
  </si>
  <si>
    <t>55 Személyi jellegű egyéb költségek</t>
  </si>
  <si>
    <t>56 Bérjárulékok</t>
  </si>
  <si>
    <t>Ügyvezető után számított éves ráfordítás, ha nincs elszámolt bérköltség</t>
  </si>
  <si>
    <t>Személyi jellegű ráfordítások összesen</t>
  </si>
  <si>
    <t>Megoszlás %</t>
  </si>
  <si>
    <t>Személyi jellegű ráfordítások megoszlása</t>
  </si>
  <si>
    <t>Ingatlanok esetén a beszerzési ár 2%-a</t>
  </si>
  <si>
    <t>57 Társasági adó törvény szerint elszámolható értékcsökkenés</t>
  </si>
  <si>
    <t>52 Bérbevett tárgyi eszközök után elszámolt bérleti / lízing díjak</t>
  </si>
  <si>
    <t>Htv. szerinti eszközérték összesen:</t>
  </si>
  <si>
    <t>Vállalkozás szintű adóalap (HIPA-01 6. sor)</t>
  </si>
  <si>
    <t>Személyi jellegű ráfordítás arányos adóalap</t>
  </si>
  <si>
    <t>Htv. szerinti eszközérték arányos adólap</t>
  </si>
  <si>
    <t xml:space="preserve">Személyi jellegű ráfordítások és 
Htv. szerinti eszközérték összesen </t>
  </si>
  <si>
    <t>HIPA-05'!A39</t>
  </si>
  <si>
    <t>HIPA-05'!A40</t>
  </si>
  <si>
    <t>HIPA-05'!A41</t>
  </si>
  <si>
    <t>HIPA-05'!A42</t>
  </si>
  <si>
    <t>1. Telephely</t>
  </si>
  <si>
    <t>HIPA-05</t>
  </si>
  <si>
    <t>1. A vállalkozás által az adóévben - a Htv. melléklete szerint - figyelembeveendő összes személyi jellegű ráfordítás összege  Ft</t>
  </si>
  <si>
    <t>2. Az 1. sorból az önkormányzat illetékességi területén foglalkoztatottak után az adóévben  - a Htv. melléklete szerint - figyelembeveendő személyi jellegű ráfordítás összege Ft</t>
  </si>
  <si>
    <t>3. A vállalkozásnak az adóévben a székhely, telephely szerinti településekhez  tartozó  - a Htv. melléklete szerinti – összes eszközérték összege Ft</t>
  </si>
  <si>
    <t>4. A 3. sorból az önkormányzat illetékességi területén figyelembeveendő - a Htv. melléklete  szerinti – eszközérték összege Ft</t>
  </si>
  <si>
    <t>További adatok bevitele a HIPA-01; HIPA02; HIPA 05 adatlapokon.</t>
  </si>
  <si>
    <t>VAN MEGOSZTÁS</t>
  </si>
  <si>
    <t>HIPA-00'!B33</t>
  </si>
  <si>
    <t>HIPA-00'!B34</t>
  </si>
  <si>
    <t>HIPA-01'!B18</t>
  </si>
  <si>
    <t>Külföldön létesített telephelyen végzett tevékenységre jutó adóalap-mentesség</t>
  </si>
  <si>
    <t>INNOVÁCIÓS JÁRULÉK ALAPJA</t>
  </si>
  <si>
    <t>INNOVÁCIÓS JÁRULÉK MÉRTÉKE</t>
  </si>
  <si>
    <t>ÖNKORMÁNYZAT HELYSÉGNEVE:</t>
  </si>
  <si>
    <t>NINCS MEGOSZTÁS</t>
  </si>
  <si>
    <t xml:space="preserve">Az adó                                                                                </t>
  </si>
  <si>
    <t>Az önkormányzat neve:</t>
  </si>
  <si>
    <t>Alkalmazott adóalap megosztás módszere</t>
  </si>
  <si>
    <t>Anyagköltség (Csökkenti az anyagköltséget a saját vállalkozásban végzett beruházáshoz felhasznált anyagok bekerülési (beszerzési) értéke.)</t>
  </si>
  <si>
    <t>16. Az adóévben megfizetett útdíj 7,5 %-nak a településre jutó összege. (Htv. 40/A. § (1) bekezdés d) pontja szerint)</t>
  </si>
  <si>
    <t>Htv. szerinti eszközérték megoszlása (Tárgyi eszközök után elszámolt költségek, kalkulált norma összegek, HTV 52§ Melléklet 1.2.)</t>
  </si>
  <si>
    <t>Használati útmutató</t>
  </si>
  <si>
    <t xml:space="preserve">ADÓTÁBLÁK: </t>
  </si>
  <si>
    <t>HIPA; INNOV; REHAB; SZKH</t>
  </si>
  <si>
    <t xml:space="preserve">15. Az ideiglenes jellegű iparűzési tevékenység után az adóévben megfizetett és az önkormányzatnál levonható adóátalány összege. (Htv. 40/A.§ (1) bek. a) pontja szerint)
</t>
  </si>
  <si>
    <r>
      <t xml:space="preserve">3. Az 1. és 2. sorból a Htv. 39. § (7) bekezdése szerinti export árbevételhez kapcsolódó elábé és közvetített szolgáltatások értéke </t>
    </r>
    <r>
      <rPr>
        <b/>
        <sz val="10"/>
        <rFont val="Arial Narrow"/>
        <family val="2"/>
        <charset val="238"/>
      </rPr>
      <t>(500 M Ft-ot meg nem haladó nettó árbevételű vállalkozónak nem kell kitölteni!)</t>
    </r>
  </si>
  <si>
    <t xml:space="preserve">23. § (5) </t>
  </si>
  <si>
    <t>1990. évi C. törvény , a helyi adókról</t>
  </si>
  <si>
    <t>Egyéb adóalap csökkentő tételek összege (11+12+13)</t>
  </si>
  <si>
    <t>Adóalapot csökkentő tételek összesen (10+14)</t>
  </si>
  <si>
    <t xml:space="preserve"> - ebből: Közfinanszírozásban részesülő gyógyszerek értékesítéséhez kapcsolódó elábé, vagy dohány kiskereskedelmi-ellátónál a dohány bekerülési értéke (500 M Ft-ot meg nem haladó nettó árbevételű vállalkozónak nem kell kitölteni!)</t>
  </si>
  <si>
    <t xml:space="preserve"> - ebből: Födgázpiaci és villamosenergia piaci ügyletek elszámolása érdekében vásárolt és továbbértékesített, a számvitelről szóló törvény szerinti eladott áruk beszerzési értékeként elszámolt földgáz és villamosenergia beszerzési értéke (500 M Ft-ot meg nem haladó nettó árbevételű vállalkozónak nem kell kitölteni!)</t>
  </si>
  <si>
    <t xml:space="preserve"> - ebből: Export  értékesítés eladott áruk beszerzési értéke (500 M Ft-ot meg nem haladó nettó árbevételű vállalkozónak nem kell kitölteni!)</t>
  </si>
  <si>
    <t xml:space="preserve"> - ebből Export értékesítés közvetített szolgáltatása (500 M Ft-ot meg nem haladó nettó árbevételű vállalkozónak nem kell kitölteni!)</t>
  </si>
  <si>
    <t>Eladott áruk beszerzési értéke</t>
  </si>
  <si>
    <t>Közvetített szolgáltatások</t>
  </si>
  <si>
    <t>17. Az Önkormányzati döntés szerint a vállalkozó az adóévben elszámolt alapkutatás, alkalmazott kutatás vagy kísérleti fejlesztés közvetlen költsége 10%-ának településre jutó hányada (Htv. 40/A. § (3) bek.)</t>
  </si>
  <si>
    <t>18. Iparűzési adófizetési kötelezettség [13-(14+15+16+17)]</t>
  </si>
  <si>
    <t>21. Különbözet  [18-(19+20)]</t>
  </si>
  <si>
    <t>22. Az önkormányzatra jutó adóátalány összege</t>
  </si>
  <si>
    <t>23. Külföldön létesített telephelyre jutó adóalap</t>
  </si>
  <si>
    <t>24. Az adóévben megfizetett útdíj 7,5 %-a</t>
  </si>
  <si>
    <t>25. A foglalkoztatás növeléséhez kapcsolódó létszámnövekmény (főben kifejezett adat)</t>
  </si>
  <si>
    <r>
      <t xml:space="preserve">4. Az 1. sorból a Htv. 39. § (7) bekezdése szerinti közfinanszírozásban részesülő gyógyszerek értékesítéséhez kapcsolódó elábé, vagy dohány kiskereskedelmi-ellátónál a dohány bekerülési értéke </t>
    </r>
    <r>
      <rPr>
        <b/>
        <sz val="10"/>
        <rFont val="Arial Narrow"/>
        <family val="2"/>
        <charset val="238"/>
      </rPr>
      <t>(500 M Ft-ot meg nem haladó nettó árbevételű vállalkozónak nem kell kitölteni!)</t>
    </r>
  </si>
  <si>
    <r>
      <t xml:space="preserve">5. Az 1. sorból a Htv. 39. § (7) bekezdése szerinti földgázpiaci és villamosenergia piaci ügyletek elszámolása érdekében vásárolt és továbbértékesített, a számvitelről szóló törvény szerinti eladott áruk beszerzési értékeként elszámolt földgáz és villamosenergia beszerzési értéke </t>
    </r>
    <r>
      <rPr>
        <b/>
        <sz val="10"/>
        <rFont val="Arial Narrow"/>
        <family val="2"/>
        <charset val="238"/>
      </rPr>
      <t>(500 M Ft-ot meg nem haladó nettó árbevételű vállalkozónak nem kell ki_x0000__x0000__x0000__x0000__x0000__x0000_tölteni!)_x0000_</t>
    </r>
  </si>
  <si>
    <r>
      <t xml:space="preserve">6. A Htv. 39. § (4)-(5) bekezdése alapján (sávosan) megállapított, levonható elábé és közvetített szolgáltatások értéke együttes összege </t>
    </r>
    <r>
      <rPr>
        <b/>
        <sz val="10"/>
        <rFont val="Arial Narrow"/>
        <family val="2"/>
        <charset val="238"/>
      </rPr>
      <t>(500 M Ft-ot meg nem haladó nettó árbevételű vállalkozónak nem kell kitölteni!)</t>
    </r>
  </si>
  <si>
    <t>7. Figyelembe vehető elábé és a közvetített szolgáltatások értékének együttes összege  [legfeljebb 500 M Ft nettó árbevételű adózó esetén: (1.+2.), 500 M Ft feletti  nettó árbevétel esetén: (3.+4+5+6.) ]</t>
  </si>
  <si>
    <t xml:space="preserve">5. Alapkutatás, alkalmazott kutatás, kísérleti fejlesztés adóévben elszámolt közvetlen költsége </t>
  </si>
  <si>
    <t>7. A foglalkoztatás növeléséhez kapcsolódó adóalap-mentesség (a Htv. 39/D.§)</t>
  </si>
  <si>
    <t>8. A foglalkoztatás csökkentéséhez kapcsolódó adóalap-növekmény (a Htv. 39/D.§ (6) bek.)</t>
  </si>
  <si>
    <t>Tárgyév</t>
  </si>
  <si>
    <t>tól</t>
  </si>
  <si>
    <t>ig</t>
  </si>
  <si>
    <t>Tárgyévre vonatkozó Iparűzési adó bevallásának határideje:</t>
  </si>
  <si>
    <t>Kapcsolt vállalkozások</t>
  </si>
  <si>
    <r>
      <rPr>
        <b/>
        <sz val="10"/>
        <rFont val="Arial Narrow"/>
        <family val="2"/>
        <charset val="238"/>
      </rPr>
      <t>Htv. 39. § (6):</t>
    </r>
    <r>
      <rPr>
        <sz val="10"/>
        <rFont val="Arial Narrow"/>
        <family val="2"/>
        <charset val="238"/>
      </rPr>
      <t xml:space="preserve"> A társasági adóról és az osztalékadóról szóló törvény szerint kapcsolt vállalkozásnak minősülő adóalanyok </t>
    </r>
  </si>
  <si>
    <t xml:space="preserve">az adó alapját az adóalany kapcsolt vállalkozások összes nettó árbevétele és összes nettó árbevétel-csökkentő ráfordítása </t>
  </si>
  <si>
    <t>alkalmaznia, amely esetében az eladott áruk beszerzési értékének és a közvetített szolgáltatás értékének együttes összege az adóalany nettó árbevételének 50%-át meghaladja, kizárólag az ezen feltételeknek megfelelő kapcsolt vállalkozásai vonatkozásában.</t>
  </si>
  <si>
    <t xml:space="preserve">[(1) a)-d) pontok] pozitív előjelű különbözeteként - figyelemmel a (4) és (5) bekezdésben foglaltakra - állapítják meg, azzal, hogy az egyes adóalanyok adóalapja ezen különbözetnek és az adóalany nettó árbevételének a kapcsolt vállalkozások összes nettó árbevételében képviselt arányának szorzata. Az e bekezdésben foglaltakat csak azon adóalanynak kell </t>
  </si>
  <si>
    <t>Htv. 39. § (10): A (6) bekezdésben foglaltakat akkor kell alkalmazni, ha a kapcsolt vállalkozási viszony 2016. október 1-jét követően, szétválással jött létre.</t>
  </si>
  <si>
    <t>MEGJEGYZÉS</t>
  </si>
  <si>
    <t>39.§(6), (10) hatályába NEM tartozó</t>
  </si>
  <si>
    <t>NINCS a Htv. 39. § (6), (10) bekezdésének hatálya alá tartozó kapcsolt vállalkozás</t>
  </si>
  <si>
    <t>HIPA-05'!A46</t>
  </si>
  <si>
    <t>Az adóévben megfizetett ideiglenes jellegű tevékenység utáni adó (Htv. 40/A. § (1) bek.)</t>
  </si>
  <si>
    <t>A foglalkoztatás növeléséhez kapcsolódó adóalap-mentesség (növekménye után 1 millió forint/fő összeggel) (Htv. 39/D §-a szerint)</t>
  </si>
  <si>
    <t>A foglalkoztatás csökkentéséhez kapcsolódó adóalap-növekmény (Htv. 39/D § (6) bek. szerint)</t>
  </si>
  <si>
    <t>19. Adóelőlegre befizetett összeg</t>
  </si>
  <si>
    <t>ADÓELŐLEG:</t>
  </si>
  <si>
    <t>Tárgyévre befizetett adóelőleg:</t>
  </si>
  <si>
    <t>JELEN TÁBLARENDSZER EZT AZ ALKALMAZÁST NEM KEZELI!</t>
  </si>
  <si>
    <t>NINCS a Htv. 39. § (10) bekezdésének megfelelő kapcsolt vállalkozási viszony</t>
  </si>
  <si>
    <t>Ha nem kell az adóalapot megosztani tovább:</t>
  </si>
  <si>
    <t>Következő munkalap HIPA-04</t>
  </si>
  <si>
    <t>E41</t>
  </si>
  <si>
    <t>D44</t>
  </si>
  <si>
    <t>D45</t>
  </si>
  <si>
    <t>Adómentes adóalap önkormányzati döntés alapján</t>
  </si>
  <si>
    <t>Önkormányzati döntés szerinti adókedvezmény</t>
  </si>
  <si>
    <t>E42</t>
  </si>
  <si>
    <t>Az adóévben megfizetett ideiglenes jellegű tevékenység utáni adó</t>
  </si>
  <si>
    <t>Az adóévben megfizetett útdíj</t>
  </si>
  <si>
    <t>Az Önkormányzati döntés szerint a vállalkozó adóévben elszámolt alapkutatás</t>
  </si>
  <si>
    <t>E53</t>
  </si>
  <si>
    <t>Tárgyévet szeptember 15-ig megfizetett adóelőleg</t>
  </si>
  <si>
    <t>Tárgyévet követő év március 15-ig megfizetett adóelőleg</t>
  </si>
  <si>
    <t>HIPA-05'!A53</t>
  </si>
  <si>
    <t>20. Feltöltési kötelezettség címén befizetett összeg (Art. 2. sz. melléklet II/b.) pont) tárgyév utolsó hónapjának 20-ig. (Art. 231. § (1) bek.)</t>
  </si>
  <si>
    <t>2. A Htv. melléklet 2.1 pontja szerinti megosztás</t>
  </si>
  <si>
    <t>3. A Htv. melléklet 2.2 pontja szerinti megosztás</t>
  </si>
  <si>
    <t>5. A Htv. melléklet 2.3 pontja szerinti megosztás</t>
  </si>
  <si>
    <t>6. A Htv. melléklet 2.4.1 pontja szerinti megosztás</t>
  </si>
  <si>
    <t>7. A Htv. melléklet 2.4.2 pontja szerinti megosztás</t>
  </si>
  <si>
    <t>Következő munkalap HIPA-05</t>
  </si>
  <si>
    <t>Következő munkalap HIPA-02</t>
  </si>
  <si>
    <t>Következő munkalap HIPA-01</t>
  </si>
  <si>
    <t>Az a vállalkozó, akinek a tárgyévet megelőző teljes adóévben az iparűzési adóalapja (a továbbiakban: adóalap) meghaladta a 100 millió forintot, a Htv. Melléklet  2.1. pont szerinti adóalap-megosztási módszerét köteles alkalmazni.</t>
  </si>
  <si>
    <t>MEGELŐZŐ ÉVBEN AZ ADÓALAP MEGHALADTA A 100 M Ft-OT?</t>
  </si>
  <si>
    <t>E43</t>
  </si>
  <si>
    <t>D46</t>
  </si>
  <si>
    <t>E54</t>
  </si>
  <si>
    <r>
      <t xml:space="preserve">39.§(1) hatályába </t>
    </r>
    <r>
      <rPr>
        <b/>
        <sz val="10"/>
        <rFont val="Arial Narrow"/>
        <family val="2"/>
        <charset val="238"/>
      </rPr>
      <t>tartozó</t>
    </r>
  </si>
  <si>
    <t xml:space="preserve">Htv. szerinti - vállalkozási szintű - adóalap [1-(2+3+4+5)     </t>
  </si>
  <si>
    <t>16. Az adóévben megfizetett útdíj 7,5 %-nak a településre jutó összege. (Htv. 40/A. § (1) bekezdés b) pontja szerint)</t>
  </si>
  <si>
    <t>Ha az adózó esedékességig az adóévi várható adó összegét - figyelemmel az adóév során megfizetett előleg összegére is - nem fizette meg legalább kilencven százalékos mértékben, a befizetett előleg és az adóévi adó kilencven százalékának különbözete után tíz százalékig terjedő mulasztási bírságot fizet.</t>
  </si>
  <si>
    <t>MULASZTÁSI BÍRSÁG (Art. 231. § (1) bek)</t>
  </si>
  <si>
    <t>Feltöltési kötelezettség (htv. 41. § (9) bek.)</t>
  </si>
  <si>
    <t>VAN</t>
  </si>
  <si>
    <t>NINCS</t>
  </si>
  <si>
    <t>◄◄ NEM SZERKESZTHETŐ SOR !!</t>
  </si>
  <si>
    <t>X</t>
  </si>
  <si>
    <t>Ha a vállalkozó több önkormányzat illetékességi területén vagy külföldön végez állandó jellegű iparűzési tevékenységet, akkor az adó alapját - a tevékenység sajátosságaira leginkább jellemzően - a vállalkozónak kell a Htv. 3. számú mellékletben meghatározottak szerint megosztania. (Htv. 39. § (2) bek.)</t>
  </si>
  <si>
    <t>2. Eladott áruk beszerzési értékének, közvetített szolgáltatások értékének figyelembe vehető (a Htv. 39. § (6), (10) bekezdésének hatálya alá nem tartozó adóalany esetén: HIPA-03) együttes összege.</t>
  </si>
  <si>
    <t>HIPA-00'!B35</t>
  </si>
  <si>
    <t>HIPA-05'!A43</t>
  </si>
  <si>
    <t>HIPA-05'!A44</t>
  </si>
  <si>
    <t>HIPA-05'!A45</t>
  </si>
  <si>
    <t>HIPA-05'!A54</t>
  </si>
  <si>
    <t>HIPA-05'!A18</t>
  </si>
  <si>
    <t>HIPA-05'!A25</t>
  </si>
  <si>
    <t>HIPA-05'!A35</t>
  </si>
  <si>
    <t>HIPA-05'!D23</t>
  </si>
  <si>
    <t>HIPA-05'!B23</t>
  </si>
  <si>
    <t>HIPA-05'!D33</t>
  </si>
  <si>
    <t>HIPA-05'!B33</t>
  </si>
  <si>
    <t>6. Htv. szerinti - vállalkozási szintű - adóalap [1-(2+3+4+5)     vagy a Htv. 39. § (6), (10) bekezdés alkalmazása esetén: HIPA-03 14. sor]</t>
  </si>
  <si>
    <t>2014. évi LXXVI. törvény a tudományos kutatásról, fejlesztésről és innovációról</t>
  </si>
  <si>
    <t>2014. évi LXXVI Tv.: 16. § (1) A járulék alapja a helyi adókról szóló 1990. évi C. törvény (a továbbiakban: Htv.) 39. § (1) bekezdése alapján meghatározott adóalap, csökkentve a Htv. szerint kimutatott, külföldön létesített telephelyre jutó iparűzési adóalap-rész összegével.</t>
  </si>
  <si>
    <t>2011. évi CXCI. törvény a megváltozott munkaképességű személyek ellátásairól és egyes törvények módosításáról</t>
  </si>
  <si>
    <t>Iparűzési adó táblarendszerének kitöltési sorrendje.</t>
  </si>
  <si>
    <t>Tárgyév szeptember 15-ig megfizetett adóelőleg:</t>
  </si>
  <si>
    <t>Az Önkormányzati döntés szerint a vállalkozó adóévben elszámolt alapkutatás, alkalmazott kutatás vagy kísérleti fejlesztés közvetlen költsége (Htv. 40/A. § (3) bek.) (teljes összeg)</t>
  </si>
  <si>
    <t>Az adóévben megfizetett útdíj (Htv. 40/A. § (1) bek.) (teljes összeg)</t>
  </si>
  <si>
    <t>Feltöltési kötelezettség címén befizetett összeg (Art. 2. sz. melléklet II/b.) pont) tárgyév utolsó hónapjának 20-ig. (Art. 231. § (1) bek.)</t>
  </si>
  <si>
    <t>E56</t>
  </si>
  <si>
    <t>Feltöltési kötelezettség címén befizetett összeg</t>
  </si>
  <si>
    <t>HIPA-05'!A56</t>
  </si>
  <si>
    <t>OA-03</t>
  </si>
  <si>
    <t>(2019. évi alapbér: 149.000,-Ft)</t>
  </si>
  <si>
    <t xml:space="preserve">     - Tárgyév március 15-ig megfizetett adóelőleg:</t>
  </si>
  <si>
    <t xml:space="preserve">     - Tárgyév szeptember 15-ig megfizetett adóelőleg:</t>
  </si>
  <si>
    <t>Tárgyév március 15-ig megfizetett adóelőleg:</t>
  </si>
  <si>
    <t>(201901.01-től megszűnt)</t>
  </si>
  <si>
    <t>HIPA-05 munkalapon a Székhely oszlopban a 25. sz. sortól kitöltendőek a zöld cellák: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</si>
</sst>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F_t_-;\-* #,##0.00\ _F_t_-;_-* &quot;-&quot;??\ _F_t_-;_-@_-"/>
    <numFmt numFmtId="165" formatCode="#,##0_ ;[Red]\-#,##0\ "/>
    <numFmt numFmtId="166" formatCode="0.0%"/>
    <numFmt numFmtId="167" formatCode="_-* #,##0.00\ _F_t_._-;\-* #,##0.00\ _F_t_._-;_-* &quot;-&quot;??\ _F_t_._-;_-@_-"/>
    <numFmt numFmtId="168" formatCode="_-* #,##0\ _F_t_._-;\-* #,##0\ _F_t_._-;_-* &quot;-&quot;??\ _F_t_._-;_-@_-"/>
    <numFmt numFmtId="169" formatCode="0.0000%"/>
    <numFmt numFmtId="170" formatCode="0.0"/>
    <numFmt numFmtId="171" formatCode="0.00000%"/>
  </numFmts>
  <fonts count="52" x14ac:knownFonts="1">
    <font>
      <sz val="10"/>
      <name val="Arial"/>
      <charset val="238"/>
    </font>
    <font>
      <sz val="10"/>
      <name val="Arial"/>
      <charset val="238"/>
    </font>
    <font>
      <u/>
      <sz val="10"/>
      <color indexed="12"/>
      <name val="Arial"/>
      <family val="2"/>
      <charset val="238"/>
    </font>
    <font>
      <sz val="10"/>
      <name val="Arial Narrow"/>
      <family val="2"/>
      <charset val="238"/>
    </font>
    <font>
      <b/>
      <sz val="10"/>
      <name val="Arial Narrow"/>
      <family val="2"/>
      <charset val="238"/>
    </font>
    <font>
      <sz val="10"/>
      <name val="Arial"/>
      <family val="2"/>
      <charset val="238"/>
    </font>
    <font>
      <sz val="11"/>
      <color indexed="56"/>
      <name val="Garamond"/>
      <family val="1"/>
      <charset val="238"/>
    </font>
    <font>
      <sz val="10"/>
      <name val="Arial CE"/>
      <charset val="238"/>
    </font>
    <font>
      <b/>
      <sz val="11"/>
      <name val="Arial Narrow"/>
      <family val="2"/>
      <charset val="238"/>
    </font>
    <font>
      <b/>
      <sz val="11"/>
      <color indexed="8"/>
      <name val="Arial Narrow"/>
      <family val="2"/>
      <charset val="238"/>
    </font>
    <font>
      <sz val="10"/>
      <color indexed="8"/>
      <name val="Arial Narrow"/>
      <family val="2"/>
      <charset val="238"/>
    </font>
    <font>
      <sz val="11"/>
      <color indexed="8"/>
      <name val="Arial Narrow"/>
      <family val="2"/>
      <charset val="238"/>
    </font>
    <font>
      <sz val="11"/>
      <name val="Arial Narrow"/>
      <family val="2"/>
      <charset val="238"/>
    </font>
    <font>
      <b/>
      <sz val="18"/>
      <name val="Arial Narrow"/>
      <family val="2"/>
      <charset val="238"/>
    </font>
    <font>
      <sz val="10"/>
      <name val="MS Sans Serif"/>
      <family val="2"/>
      <charset val="238"/>
    </font>
    <font>
      <b/>
      <sz val="16"/>
      <name val="Arial Narrow"/>
      <family val="2"/>
      <charset val="238"/>
    </font>
    <font>
      <b/>
      <sz val="12"/>
      <name val="Arial Narrow"/>
      <family val="2"/>
      <charset val="238"/>
    </font>
    <font>
      <sz val="12"/>
      <name val="Arial Narrow"/>
      <family val="2"/>
      <charset val="238"/>
    </font>
    <font>
      <b/>
      <i/>
      <sz val="10"/>
      <name val="Arial Narrow"/>
      <family val="2"/>
      <charset val="238"/>
    </font>
    <font>
      <sz val="12"/>
      <name val="Arial CE"/>
      <charset val="238"/>
    </font>
    <font>
      <u/>
      <sz val="12"/>
      <color indexed="12"/>
      <name val="Arial CE"/>
      <charset val="238"/>
    </font>
    <font>
      <b/>
      <sz val="10"/>
      <color indexed="12"/>
      <name val="Arial Narrow"/>
      <family val="2"/>
      <charset val="238"/>
    </font>
    <font>
      <u/>
      <sz val="10"/>
      <color indexed="12"/>
      <name val="Arial Narrow"/>
      <family val="2"/>
      <charset val="238"/>
    </font>
    <font>
      <b/>
      <sz val="11"/>
      <color indexed="55"/>
      <name val="Arial Narrow"/>
      <family val="2"/>
      <charset val="238"/>
    </font>
    <font>
      <sz val="11"/>
      <color indexed="55"/>
      <name val="Arial Narrow"/>
      <family val="2"/>
      <charset val="238"/>
    </font>
    <font>
      <b/>
      <sz val="11"/>
      <color indexed="16"/>
      <name val="Arial Narrow"/>
      <family val="2"/>
      <charset val="238"/>
    </font>
    <font>
      <sz val="11"/>
      <name val="Arial"/>
      <family val="2"/>
    </font>
    <font>
      <sz val="12"/>
      <name val="Times New Roman"/>
      <family val="1"/>
      <charset val="238"/>
    </font>
    <font>
      <sz val="11"/>
      <color indexed="8"/>
      <name val="Arial"/>
      <family val="2"/>
    </font>
    <font>
      <sz val="11"/>
      <color indexed="8"/>
      <name val="Calibri"/>
      <family val="2"/>
      <charset val="238"/>
    </font>
    <font>
      <sz val="10"/>
      <name val="Arial"/>
      <family val="2"/>
      <charset val="238"/>
    </font>
    <font>
      <b/>
      <u/>
      <sz val="10"/>
      <color indexed="12"/>
      <name val="Arial"/>
      <family val="2"/>
      <charset val="238"/>
    </font>
    <font>
      <sz val="10"/>
      <name val="Arial"/>
      <family val="2"/>
      <charset val="238"/>
    </font>
    <font>
      <sz val="11"/>
      <name val="Arial"/>
      <family val="2"/>
      <charset val="238"/>
    </font>
    <font>
      <sz val="9"/>
      <color indexed="81"/>
      <name val="Segoe UI"/>
      <family val="2"/>
      <charset val="238"/>
    </font>
    <font>
      <sz val="9"/>
      <color indexed="81"/>
      <name val="Arial Narrow"/>
      <family val="2"/>
      <charset val="238"/>
    </font>
    <font>
      <u/>
      <sz val="12"/>
      <color indexed="12"/>
      <name val="Arial"/>
      <family val="2"/>
      <charset val="238"/>
    </font>
    <font>
      <i/>
      <sz val="10"/>
      <name val="Arial Narrow"/>
      <family val="2"/>
      <charset val="238"/>
    </font>
    <font>
      <sz val="9"/>
      <color indexed="81"/>
      <name val="Tahoma"/>
      <family val="2"/>
      <charset val="238"/>
    </font>
    <font>
      <b/>
      <sz val="9"/>
      <color indexed="81"/>
      <name val="Tahoma"/>
      <family val="2"/>
      <charset val="238"/>
    </font>
    <font>
      <u/>
      <sz val="11"/>
      <color theme="10"/>
      <name val="Arial"/>
      <family val="2"/>
    </font>
    <font>
      <sz val="11"/>
      <color theme="1"/>
      <name val="Calibri"/>
      <family val="2"/>
      <charset val="238"/>
      <scheme val="minor"/>
    </font>
    <font>
      <sz val="11"/>
      <color theme="1"/>
      <name val="Arial"/>
      <family val="2"/>
    </font>
    <font>
      <b/>
      <sz val="10"/>
      <color rgb="FFFF0000"/>
      <name val="Arial Narrow"/>
      <family val="2"/>
      <charset val="238"/>
    </font>
    <font>
      <b/>
      <sz val="11"/>
      <color rgb="FFFF0000"/>
      <name val="Arial Narrow"/>
      <family val="2"/>
      <charset val="238"/>
    </font>
    <font>
      <b/>
      <sz val="10.5"/>
      <color rgb="FFFF0000"/>
      <name val="Arial Narrow"/>
      <family val="2"/>
      <charset val="238"/>
    </font>
    <font>
      <b/>
      <sz val="14"/>
      <color rgb="FFFF0000"/>
      <name val="Arial Narrow"/>
      <family val="2"/>
      <charset val="238"/>
    </font>
    <font>
      <b/>
      <sz val="12"/>
      <color rgb="FFFF0000"/>
      <name val="Arial Narrow"/>
      <family val="2"/>
      <charset val="238"/>
    </font>
    <font>
      <sz val="11"/>
      <color rgb="FFFFFFFF"/>
      <name val="Arial Narrow"/>
      <family val="2"/>
      <charset val="238"/>
    </font>
    <font>
      <b/>
      <sz val="10"/>
      <color rgb="FF0070C0"/>
      <name val="Arial Narrow"/>
      <family val="2"/>
      <charset val="238"/>
    </font>
    <font>
      <b/>
      <sz val="9"/>
      <color rgb="FF0070C0"/>
      <name val="Arial"/>
      <family val="2"/>
      <charset val="238"/>
    </font>
    <font>
      <u/>
      <sz val="10"/>
      <color rgb="FF0070C0"/>
      <name val="Arial Narrow"/>
      <family val="2"/>
      <charset val="238"/>
    </font>
  </fonts>
  <fills count="8">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CC"/>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38">
    <xf numFmtId="0" fontId="0" fillId="0" borderId="0"/>
    <xf numFmtId="164" fontId="1" fillId="0" borderId="0" applyFont="0" applyFill="0" applyBorder="0" applyAlignment="0" applyProtection="0"/>
    <xf numFmtId="167"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30" fillId="0" borderId="0" applyFont="0" applyFill="0" applyBorder="0" applyAlignment="0" applyProtection="0"/>
    <xf numFmtId="164" fontId="5" fillId="0" borderId="0" applyFont="0" applyFill="0" applyBorder="0" applyAlignment="0" applyProtection="0"/>
    <xf numFmtId="164" fontId="32" fillId="0" borderId="0" applyFont="0" applyFill="0" applyBorder="0" applyAlignment="0" applyProtection="0"/>
    <xf numFmtId="0" fontId="2"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xf numFmtId="0" fontId="7" fillId="0" borderId="0"/>
    <xf numFmtId="0" fontId="5" fillId="0" borderId="0"/>
    <xf numFmtId="0" fontId="26" fillId="0" borderId="0"/>
    <xf numFmtId="0" fontId="26" fillId="0" borderId="0"/>
    <xf numFmtId="0" fontId="27" fillId="0" borderId="0"/>
    <xf numFmtId="0" fontId="42" fillId="0" borderId="0"/>
    <xf numFmtId="0" fontId="28" fillId="0" borderId="0"/>
    <xf numFmtId="0" fontId="19" fillId="0" borderId="0"/>
    <xf numFmtId="0" fontId="26" fillId="0" borderId="0"/>
    <xf numFmtId="0" fontId="27" fillId="0" borderId="0"/>
    <xf numFmtId="0" fontId="29" fillId="0" borderId="0"/>
    <xf numFmtId="0" fontId="5" fillId="0" borderId="0"/>
    <xf numFmtId="0" fontId="5" fillId="0" borderId="0"/>
    <xf numFmtId="0" fontId="7" fillId="0" borderId="0"/>
    <xf numFmtId="0" fontId="3" fillId="0" borderId="0"/>
    <xf numFmtId="0" fontId="7" fillId="0" borderId="0"/>
    <xf numFmtId="0" fontId="41" fillId="0" borderId="0"/>
    <xf numFmtId="0" fontId="41" fillId="0" borderId="0"/>
    <xf numFmtId="0" fontId="7" fillId="0" borderId="0"/>
    <xf numFmtId="0" fontId="7" fillId="0" borderId="0"/>
    <xf numFmtId="0" fontId="14" fillId="0" borderId="0"/>
    <xf numFmtId="0" fontId="6" fillId="0" borderId="0">
      <alignment horizontal="left" vertical="center"/>
    </xf>
    <xf numFmtId="0" fontId="5" fillId="0" borderId="0"/>
    <xf numFmtId="9" fontId="5" fillId="0" borderId="0" applyFont="0" applyFill="0" applyBorder="0" applyAlignment="0" applyProtection="0"/>
  </cellStyleXfs>
  <cellXfs count="428">
    <xf numFmtId="0" fontId="0" fillId="0" borderId="0" xfId="0"/>
    <xf numFmtId="0" fontId="3" fillId="2" borderId="0" xfId="0" applyFont="1" applyFill="1"/>
    <xf numFmtId="0" fontId="10" fillId="2" borderId="0" xfId="0" applyFont="1" applyFill="1"/>
    <xf numFmtId="3" fontId="8" fillId="3" borderId="0" xfId="35" applyNumberFormat="1" applyFont="1" applyFill="1" applyAlignment="1" applyProtection="1">
      <alignment horizontal="left" vertical="center" wrapText="1"/>
      <protection hidden="1"/>
    </xf>
    <xf numFmtId="0" fontId="8" fillId="3" borderId="0" xfId="35" applyFont="1" applyFill="1" applyAlignment="1" applyProtection="1">
      <alignment horizontal="left" vertical="center"/>
      <protection hidden="1"/>
    </xf>
    <xf numFmtId="0" fontId="8" fillId="3" borderId="0" xfId="35" applyFont="1" applyFill="1" applyAlignment="1" applyProtection="1">
      <alignment horizontal="left" vertical="center" wrapText="1"/>
      <protection hidden="1"/>
    </xf>
    <xf numFmtId="0" fontId="10" fillId="3" borderId="0" xfId="0" applyFont="1" applyFill="1"/>
    <xf numFmtId="0" fontId="3" fillId="3" borderId="1" xfId="0" applyFont="1" applyFill="1" applyBorder="1"/>
    <xf numFmtId="0" fontId="4" fillId="3" borderId="0" xfId="33" applyFont="1" applyFill="1" applyBorder="1" applyAlignment="1">
      <alignment horizontal="left" vertical="top"/>
    </xf>
    <xf numFmtId="0" fontId="8" fillId="3" borderId="2" xfId="0" applyFont="1" applyFill="1" applyBorder="1"/>
    <xf numFmtId="0" fontId="8" fillId="3" borderId="3" xfId="0" applyFont="1" applyFill="1" applyBorder="1"/>
    <xf numFmtId="3" fontId="8" fillId="3" borderId="3" xfId="35" applyNumberFormat="1" applyFont="1" applyFill="1" applyBorder="1" applyAlignment="1" applyProtection="1">
      <alignment horizontal="left" vertical="center"/>
      <protection hidden="1"/>
    </xf>
    <xf numFmtId="3" fontId="8" fillId="3" borderId="3" xfId="33" applyNumberFormat="1" applyFont="1" applyFill="1" applyBorder="1" applyAlignment="1">
      <alignment horizontal="left" vertical="top"/>
    </xf>
    <xf numFmtId="0" fontId="8" fillId="3" borderId="2" xfId="0" applyFont="1" applyFill="1" applyBorder="1" applyAlignment="1">
      <alignment horizontal="left"/>
    </xf>
    <xf numFmtId="0" fontId="8" fillId="2" borderId="0" xfId="0" applyFont="1" applyFill="1"/>
    <xf numFmtId="0" fontId="4" fillId="4" borderId="0" xfId="0" applyFont="1" applyFill="1" applyAlignment="1">
      <alignment horizontal="center"/>
    </xf>
    <xf numFmtId="3" fontId="8" fillId="3" borderId="0" xfId="33" applyNumberFormat="1" applyFont="1" applyFill="1" applyBorder="1" applyAlignment="1">
      <alignment horizontal="left" vertical="top"/>
    </xf>
    <xf numFmtId="0" fontId="8" fillId="3" borderId="0" xfId="0" applyFont="1" applyFill="1" applyBorder="1"/>
    <xf numFmtId="0" fontId="3" fillId="3" borderId="0" xfId="0" applyFont="1" applyFill="1" applyBorder="1"/>
    <xf numFmtId="0" fontId="3" fillId="0" borderId="0" xfId="35" applyFont="1" applyFill="1" applyAlignment="1" applyProtection="1">
      <alignment horizontal="center" vertical="center"/>
      <protection hidden="1"/>
    </xf>
    <xf numFmtId="0" fontId="3" fillId="0" borderId="0" xfId="35" applyFont="1" applyFill="1" applyProtection="1">
      <alignment horizontal="left" vertical="center"/>
      <protection hidden="1"/>
    </xf>
    <xf numFmtId="0" fontId="3" fillId="0" borderId="4" xfId="35" applyFont="1" applyFill="1" applyBorder="1" applyAlignment="1" applyProtection="1">
      <alignment horizontal="left" vertical="center" wrapText="1"/>
    </xf>
    <xf numFmtId="0" fontId="8" fillId="3" borderId="5" xfId="0" applyFont="1" applyFill="1" applyBorder="1"/>
    <xf numFmtId="3" fontId="12" fillId="3" borderId="0" xfId="33" applyNumberFormat="1" applyFont="1" applyFill="1" applyBorder="1" applyAlignment="1">
      <alignment horizontal="left" vertical="top"/>
    </xf>
    <xf numFmtId="3" fontId="8" fillId="3" borderId="2" xfId="35" applyNumberFormat="1" applyFont="1" applyFill="1" applyBorder="1" applyAlignment="1" applyProtection="1">
      <alignment horizontal="left" vertical="center"/>
      <protection hidden="1"/>
    </xf>
    <xf numFmtId="0" fontId="8" fillId="0" borderId="2" xfId="0" applyFont="1" applyFill="1" applyBorder="1"/>
    <xf numFmtId="0" fontId="3" fillId="0" borderId="2" xfId="0" applyFont="1" applyFill="1" applyBorder="1"/>
    <xf numFmtId="3" fontId="8" fillId="0" borderId="3" xfId="35" applyNumberFormat="1" applyFont="1" applyFill="1" applyBorder="1" applyAlignment="1" applyProtection="1">
      <alignment horizontal="left" vertical="center"/>
      <protection hidden="1"/>
    </xf>
    <xf numFmtId="168" fontId="3" fillId="0" borderId="0" xfId="1" applyNumberFormat="1" applyFont="1" applyFill="1" applyBorder="1" applyAlignment="1" applyProtection="1">
      <alignment vertical="center"/>
    </xf>
    <xf numFmtId="0" fontId="3" fillId="0" borderId="0" xfId="0" applyFont="1" applyFill="1"/>
    <xf numFmtId="0" fontId="4" fillId="0" borderId="6" xfId="35" applyFont="1" applyFill="1" applyBorder="1" applyAlignment="1" applyProtection="1">
      <alignment horizontal="center" vertical="top" wrapText="1"/>
    </xf>
    <xf numFmtId="0" fontId="4" fillId="0" borderId="7" xfId="35" applyFont="1" applyFill="1" applyBorder="1" applyAlignment="1" applyProtection="1">
      <alignment horizontal="left" vertical="top" wrapText="1"/>
    </xf>
    <xf numFmtId="0" fontId="4" fillId="0" borderId="8" xfId="35" applyFont="1" applyFill="1" applyBorder="1" applyAlignment="1" applyProtection="1">
      <alignment horizontal="center" vertical="top" wrapText="1"/>
    </xf>
    <xf numFmtId="1" fontId="4" fillId="0" borderId="9" xfId="1" applyNumberFormat="1" applyFont="1" applyFill="1" applyBorder="1" applyAlignment="1" applyProtection="1">
      <alignment horizontal="center" vertical="top"/>
    </xf>
    <xf numFmtId="0" fontId="4" fillId="0" borderId="10" xfId="35" applyFont="1" applyFill="1" applyBorder="1" applyAlignment="1" applyProtection="1">
      <alignment horizontal="center" vertical="top" wrapText="1"/>
    </xf>
    <xf numFmtId="0" fontId="3" fillId="0" borderId="2" xfId="35" applyFont="1" applyFill="1" applyBorder="1" applyAlignment="1" applyProtection="1">
      <alignment horizontal="left" vertical="top" wrapText="1"/>
    </xf>
    <xf numFmtId="0" fontId="3" fillId="0" borderId="1" xfId="35" applyFont="1" applyFill="1" applyBorder="1" applyAlignment="1" applyProtection="1">
      <alignment horizontal="left" vertical="top" wrapText="1"/>
    </xf>
    <xf numFmtId="168" fontId="3" fillId="5" borderId="11" xfId="1" applyNumberFormat="1" applyFont="1" applyFill="1" applyBorder="1" applyAlignment="1" applyProtection="1">
      <alignment horizontal="left" vertical="top"/>
    </xf>
    <xf numFmtId="0" fontId="4" fillId="0" borderId="12" xfId="35" applyFont="1" applyFill="1" applyBorder="1" applyAlignment="1" applyProtection="1">
      <alignment horizontal="center" vertical="top" wrapText="1"/>
    </xf>
    <xf numFmtId="0" fontId="3" fillId="0" borderId="13" xfId="35" applyFont="1" applyFill="1" applyBorder="1" applyAlignment="1" applyProtection="1">
      <alignment horizontal="left" vertical="top" wrapText="1"/>
    </xf>
    <xf numFmtId="0" fontId="3" fillId="0" borderId="14" xfId="35" applyFont="1" applyFill="1" applyBorder="1" applyAlignment="1" applyProtection="1">
      <alignment horizontal="left" vertical="top" wrapText="1"/>
    </xf>
    <xf numFmtId="168" fontId="3" fillId="5" borderId="15" xfId="1" applyNumberFormat="1" applyFont="1" applyFill="1" applyBorder="1" applyAlignment="1" applyProtection="1">
      <alignment horizontal="left" vertical="top"/>
    </xf>
    <xf numFmtId="0" fontId="4" fillId="0" borderId="16" xfId="35" applyFont="1" applyFill="1" applyBorder="1" applyAlignment="1" applyProtection="1">
      <alignment horizontal="center" vertical="top" wrapText="1"/>
    </xf>
    <xf numFmtId="165" fontId="4" fillId="0" borderId="3" xfId="35" applyNumberFormat="1" applyFont="1" applyFill="1" applyBorder="1" applyAlignment="1" applyProtection="1">
      <alignment horizontal="right" vertical="center"/>
    </xf>
    <xf numFmtId="165" fontId="4" fillId="0" borderId="1" xfId="35" quotePrefix="1" applyNumberFormat="1" applyFont="1" applyFill="1" applyBorder="1" applyAlignment="1" applyProtection="1">
      <alignment horizontal="right" vertical="center"/>
    </xf>
    <xf numFmtId="165" fontId="3" fillId="5" borderId="1" xfId="35" quotePrefix="1" applyNumberFormat="1" applyFont="1" applyFill="1" applyBorder="1" applyAlignment="1" applyProtection="1">
      <alignment horizontal="right" vertical="center"/>
    </xf>
    <xf numFmtId="165" fontId="3" fillId="5" borderId="14" xfId="35" quotePrefix="1" applyNumberFormat="1" applyFont="1" applyFill="1" applyBorder="1" applyAlignment="1" applyProtection="1">
      <alignment horizontal="right" vertical="center"/>
    </xf>
    <xf numFmtId="165" fontId="3" fillId="5" borderId="3" xfId="35" applyNumberFormat="1" applyFont="1" applyFill="1" applyBorder="1" applyAlignment="1" applyProtection="1">
      <alignment horizontal="right" vertical="center"/>
    </xf>
    <xf numFmtId="165" fontId="3" fillId="5" borderId="17" xfId="35" applyNumberFormat="1" applyFont="1" applyFill="1" applyBorder="1" applyAlignment="1" applyProtection="1">
      <alignment horizontal="right" vertical="center"/>
    </xf>
    <xf numFmtId="0" fontId="4" fillId="3" borderId="0" xfId="33" applyFont="1" applyFill="1" applyBorder="1" applyAlignment="1">
      <alignment horizontal="center" vertical="top"/>
    </xf>
    <xf numFmtId="0" fontId="3" fillId="0" borderId="2" xfId="35" applyFont="1" applyFill="1" applyBorder="1" applyAlignment="1" applyProtection="1">
      <alignment horizontal="justify" vertical="top" wrapText="1"/>
    </xf>
    <xf numFmtId="0" fontId="3" fillId="0" borderId="13" xfId="35" applyFont="1" applyFill="1" applyBorder="1" applyAlignment="1" applyProtection="1">
      <alignment horizontal="justify" vertical="top" wrapText="1"/>
    </xf>
    <xf numFmtId="0" fontId="3" fillId="0" borderId="0" xfId="35" applyFont="1" applyFill="1" applyBorder="1" applyAlignment="1" applyProtection="1">
      <alignment horizontal="justify" vertical="top" wrapText="1"/>
    </xf>
    <xf numFmtId="0" fontId="4" fillId="0" borderId="7" xfId="35" applyFont="1" applyFill="1" applyBorder="1" applyAlignment="1" applyProtection="1">
      <alignment horizontal="justify" vertical="top" wrapText="1"/>
    </xf>
    <xf numFmtId="0" fontId="3" fillId="0" borderId="0" xfId="0" applyFont="1" applyFill="1" applyAlignment="1">
      <alignment horizontal="justify"/>
    </xf>
    <xf numFmtId="0" fontId="3" fillId="0" borderId="1" xfId="35" applyFont="1" applyFill="1" applyBorder="1" applyAlignment="1" applyProtection="1">
      <alignment horizontal="right" vertical="center" wrapText="1"/>
    </xf>
    <xf numFmtId="0" fontId="3" fillId="0" borderId="14" xfId="35" applyFont="1" applyFill="1" applyBorder="1" applyAlignment="1" applyProtection="1">
      <alignment horizontal="right" vertical="center" wrapText="1"/>
    </xf>
    <xf numFmtId="165" fontId="4" fillId="0" borderId="4" xfId="35" quotePrefix="1" applyNumberFormat="1" applyFont="1" applyFill="1" applyBorder="1" applyAlignment="1" applyProtection="1">
      <alignment horizontal="right" vertical="center"/>
    </xf>
    <xf numFmtId="165" fontId="4" fillId="0" borderId="18" xfId="35" quotePrefix="1" applyNumberFormat="1" applyFont="1" applyFill="1" applyBorder="1" applyAlignment="1" applyProtection="1">
      <alignment horizontal="right" vertical="center"/>
    </xf>
    <xf numFmtId="165" fontId="3" fillId="6" borderId="4" xfId="35" quotePrefix="1" applyNumberFormat="1" applyFont="1" applyFill="1" applyBorder="1" applyAlignment="1" applyProtection="1">
      <alignment horizontal="right" vertical="center"/>
    </xf>
    <xf numFmtId="165" fontId="3" fillId="0" borderId="1" xfId="35" quotePrefix="1" applyNumberFormat="1" applyFont="1" applyFill="1" applyBorder="1" applyAlignment="1" applyProtection="1">
      <alignment horizontal="right" vertical="center"/>
    </xf>
    <xf numFmtId="3" fontId="8" fillId="3" borderId="2" xfId="33" applyNumberFormat="1" applyFont="1" applyFill="1" applyBorder="1" applyAlignment="1">
      <alignment horizontal="left" vertical="top"/>
    </xf>
    <xf numFmtId="0" fontId="4" fillId="0" borderId="2" xfId="35" applyFont="1" applyFill="1" applyBorder="1" applyAlignment="1" applyProtection="1">
      <alignment horizontal="justify" vertical="top" wrapText="1"/>
    </xf>
    <xf numFmtId="0" fontId="4" fillId="0" borderId="19" xfId="35" applyFont="1" applyFill="1" applyBorder="1" applyAlignment="1" applyProtection="1">
      <alignment horizontal="center" vertical="top" wrapText="1"/>
    </xf>
    <xf numFmtId="165" fontId="3" fillId="0" borderId="2" xfId="35" applyNumberFormat="1" applyFont="1" applyFill="1" applyBorder="1" applyAlignment="1" applyProtection="1">
      <alignment horizontal="justify" vertical="top" wrapText="1"/>
    </xf>
    <xf numFmtId="165" fontId="4" fillId="0" borderId="16" xfId="35" quotePrefix="1" applyNumberFormat="1" applyFont="1" applyFill="1" applyBorder="1" applyAlignment="1" applyProtection="1">
      <alignment horizontal="center" vertical="center" wrapText="1"/>
    </xf>
    <xf numFmtId="0" fontId="4" fillId="0" borderId="13" xfId="35" applyFont="1" applyFill="1" applyBorder="1" applyAlignment="1" applyProtection="1">
      <alignment horizontal="justify" vertical="top" wrapText="1"/>
    </xf>
    <xf numFmtId="165" fontId="4" fillId="0" borderId="9" xfId="35" quotePrefix="1" applyNumberFormat="1" applyFont="1" applyFill="1" applyBorder="1" applyAlignment="1" applyProtection="1">
      <alignment horizontal="center" vertical="center" wrapText="1"/>
    </xf>
    <xf numFmtId="165" fontId="4" fillId="0" borderId="15" xfId="35" quotePrefix="1" applyNumberFormat="1" applyFont="1" applyFill="1" applyBorder="1" applyAlignment="1" applyProtection="1">
      <alignment horizontal="right" vertical="center"/>
    </xf>
    <xf numFmtId="0" fontId="4" fillId="0" borderId="0" xfId="35" applyFont="1" applyFill="1" applyBorder="1" applyAlignment="1" applyProtection="1">
      <alignment horizontal="center" vertical="top" wrapText="1"/>
    </xf>
    <xf numFmtId="165" fontId="4" fillId="0" borderId="0" xfId="35" quotePrefix="1" applyNumberFormat="1" applyFont="1" applyFill="1" applyBorder="1" applyAlignment="1" applyProtection="1">
      <alignment horizontal="right" vertical="center"/>
    </xf>
    <xf numFmtId="0" fontId="10" fillId="3" borderId="0" xfId="0" applyFont="1" applyFill="1" applyBorder="1"/>
    <xf numFmtId="0" fontId="10" fillId="3" borderId="2" xfId="0" applyFont="1" applyFill="1" applyBorder="1"/>
    <xf numFmtId="165" fontId="4" fillId="0" borderId="20" xfId="35" quotePrefix="1" applyNumberFormat="1" applyFont="1" applyFill="1" applyBorder="1" applyAlignment="1" applyProtection="1">
      <alignment horizontal="right" vertical="center"/>
    </xf>
    <xf numFmtId="1" fontId="4" fillId="0" borderId="21" xfId="1" applyNumberFormat="1" applyFont="1" applyFill="1" applyBorder="1" applyAlignment="1" applyProtection="1">
      <alignment horizontal="center" vertical="top"/>
    </xf>
    <xf numFmtId="1" fontId="4" fillId="0" borderId="22" xfId="1" applyNumberFormat="1" applyFont="1" applyFill="1" applyBorder="1" applyAlignment="1" applyProtection="1">
      <alignment horizontal="center" vertical="top"/>
    </xf>
    <xf numFmtId="0" fontId="4" fillId="0" borderId="0" xfId="0" applyFont="1" applyFill="1"/>
    <xf numFmtId="0" fontId="11" fillId="0" borderId="1" xfId="0" applyFont="1" applyFill="1" applyBorder="1"/>
    <xf numFmtId="165" fontId="4" fillId="0" borderId="17" xfId="35" applyNumberFormat="1" applyFont="1" applyFill="1" applyBorder="1" applyAlignment="1" applyProtection="1">
      <alignment horizontal="right" vertical="center"/>
    </xf>
    <xf numFmtId="0" fontId="3" fillId="0" borderId="0" xfId="35" applyFont="1" applyFill="1" applyBorder="1" applyAlignment="1" applyProtection="1">
      <alignment horizontal="left" vertical="top" wrapText="1"/>
      <protection hidden="1"/>
    </xf>
    <xf numFmtId="0" fontId="4" fillId="0" borderId="0" xfId="35" applyFont="1" applyFill="1" applyBorder="1" applyAlignment="1" applyProtection="1">
      <alignment horizontal="center" vertical="top" wrapText="1"/>
      <protection hidden="1"/>
    </xf>
    <xf numFmtId="0" fontId="4" fillId="0" borderId="23" xfId="35" applyFont="1" applyFill="1" applyBorder="1" applyAlignment="1" applyProtection="1">
      <alignment horizontal="center" vertical="top" wrapText="1"/>
    </xf>
    <xf numFmtId="0" fontId="4" fillId="0" borderId="24" xfId="35" applyFont="1" applyFill="1" applyBorder="1" applyAlignment="1" applyProtection="1">
      <alignment horizontal="left" vertical="top" wrapText="1"/>
    </xf>
    <xf numFmtId="165" fontId="3" fillId="0" borderId="4" xfId="35" quotePrefix="1" applyNumberFormat="1" applyFont="1" applyFill="1" applyBorder="1" applyAlignment="1" applyProtection="1">
      <alignment horizontal="right" vertical="center"/>
    </xf>
    <xf numFmtId="169" fontId="3" fillId="0" borderId="4" xfId="35" quotePrefix="1" applyNumberFormat="1" applyFont="1" applyFill="1" applyBorder="1" applyAlignment="1" applyProtection="1">
      <alignment horizontal="center" vertical="center"/>
    </xf>
    <xf numFmtId="9" fontId="3" fillId="0" borderId="4" xfId="35" quotePrefix="1" applyNumberFormat="1" applyFont="1" applyFill="1" applyBorder="1" applyAlignment="1" applyProtection="1">
      <alignment horizontal="center" vertical="center"/>
    </xf>
    <xf numFmtId="165" fontId="3" fillId="0" borderId="11" xfId="35" quotePrefix="1" applyNumberFormat="1" applyFont="1" applyFill="1" applyBorder="1" applyAlignment="1" applyProtection="1">
      <alignment horizontal="right" vertical="center"/>
    </xf>
    <xf numFmtId="10" fontId="4" fillId="6" borderId="18" xfId="35" quotePrefix="1" applyNumberFormat="1" applyFont="1" applyFill="1" applyBorder="1" applyAlignment="1" applyProtection="1">
      <alignment horizontal="center" vertical="center"/>
    </xf>
    <xf numFmtId="9" fontId="4" fillId="6" borderId="18" xfId="35" quotePrefix="1" applyNumberFormat="1" applyFont="1" applyFill="1" applyBorder="1" applyAlignment="1" applyProtection="1">
      <alignment horizontal="center" vertical="center"/>
    </xf>
    <xf numFmtId="165" fontId="4" fillId="0" borderId="19" xfId="35" quotePrefix="1" applyNumberFormat="1" applyFont="1" applyFill="1" applyBorder="1" applyAlignment="1" applyProtection="1">
      <alignment horizontal="center" vertical="center" wrapText="1"/>
    </xf>
    <xf numFmtId="9" fontId="4" fillId="6" borderId="17" xfId="35" quotePrefix="1" applyNumberFormat="1" applyFont="1" applyFill="1" applyBorder="1" applyAlignment="1" applyProtection="1">
      <alignment horizontal="center" vertical="center"/>
    </xf>
    <xf numFmtId="3" fontId="3" fillId="0" borderId="3" xfId="35" quotePrefix="1" applyNumberFormat="1" applyFont="1" applyFill="1" applyBorder="1" applyAlignment="1" applyProtection="1">
      <alignment horizontal="right" vertical="center"/>
    </xf>
    <xf numFmtId="0" fontId="2" fillId="0" borderId="1" xfId="9" quotePrefix="1" applyFill="1" applyBorder="1" applyAlignment="1" applyProtection="1">
      <alignment horizontal="center" vertical="top" wrapText="1"/>
    </xf>
    <xf numFmtId="0" fontId="16" fillId="0" borderId="0" xfId="35" applyFont="1" applyFill="1" applyProtection="1">
      <alignment horizontal="left" vertical="center"/>
      <protection hidden="1"/>
    </xf>
    <xf numFmtId="165" fontId="3" fillId="0" borderId="4" xfId="35" applyNumberFormat="1" applyFont="1" applyFill="1" applyBorder="1" applyAlignment="1" applyProtection="1">
      <alignment horizontal="right" vertical="center"/>
    </xf>
    <xf numFmtId="0" fontId="4" fillId="0" borderId="4" xfId="35" applyFont="1" applyFill="1" applyBorder="1" applyAlignment="1" applyProtection="1">
      <alignment horizontal="left" vertical="center" wrapText="1"/>
    </xf>
    <xf numFmtId="165" fontId="4" fillId="0" borderId="4" xfId="35" applyNumberFormat="1" applyFont="1" applyFill="1" applyBorder="1" applyAlignment="1" applyProtection="1">
      <alignment horizontal="right" vertical="center"/>
    </xf>
    <xf numFmtId="0" fontId="18" fillId="0" borderId="4" xfId="35" applyFont="1" applyFill="1" applyBorder="1" applyAlignment="1" applyProtection="1">
      <alignment horizontal="left" vertical="center" wrapText="1"/>
    </xf>
    <xf numFmtId="0" fontId="3" fillId="0" borderId="25" xfId="35" applyFont="1" applyFill="1" applyBorder="1" applyAlignment="1" applyProtection="1">
      <alignment horizontal="center" vertical="center"/>
      <protection hidden="1"/>
    </xf>
    <xf numFmtId="165" fontId="4" fillId="0" borderId="11" xfId="35" applyNumberFormat="1" applyFont="1" applyFill="1" applyBorder="1" applyAlignment="1" applyProtection="1">
      <alignment horizontal="right" vertical="center"/>
    </xf>
    <xf numFmtId="165" fontId="3" fillId="0" borderId="11" xfId="35" applyNumberFormat="1" applyFont="1" applyFill="1" applyBorder="1" applyAlignment="1" applyProtection="1">
      <alignment horizontal="right" vertical="center"/>
    </xf>
    <xf numFmtId="0" fontId="3" fillId="0" borderId="26" xfId="35" applyFont="1" applyFill="1" applyBorder="1" applyAlignment="1" applyProtection="1">
      <alignment horizontal="center" vertical="center"/>
      <protection hidden="1"/>
    </xf>
    <xf numFmtId="0" fontId="4" fillId="0" borderId="18" xfId="35" applyFont="1" applyFill="1" applyBorder="1" applyAlignment="1" applyProtection="1">
      <alignment horizontal="left" vertical="center" wrapText="1"/>
    </xf>
    <xf numFmtId="165" fontId="4" fillId="0" borderId="18" xfId="35" applyNumberFormat="1" applyFont="1" applyFill="1" applyBorder="1" applyAlignment="1" applyProtection="1">
      <alignment horizontal="right" vertical="center"/>
    </xf>
    <xf numFmtId="165" fontId="3" fillId="0" borderId="3" xfId="35" applyNumberFormat="1" applyFont="1" applyFill="1" applyBorder="1" applyAlignment="1" applyProtection="1">
      <alignment horizontal="right" vertical="center"/>
    </xf>
    <xf numFmtId="0" fontId="3" fillId="0" borderId="27" xfId="35" applyFont="1" applyFill="1" applyBorder="1" applyAlignment="1" applyProtection="1">
      <alignment horizontal="center" vertical="center"/>
      <protection hidden="1"/>
    </xf>
    <xf numFmtId="0" fontId="43" fillId="3" borderId="0" xfId="33" applyFont="1" applyFill="1" applyBorder="1" applyAlignment="1">
      <alignment horizontal="left" vertical="top"/>
    </xf>
    <xf numFmtId="165" fontId="3" fillId="6" borderId="4" xfId="35" applyNumberFormat="1" applyFont="1" applyFill="1" applyBorder="1" applyAlignment="1" applyProtection="1">
      <alignment horizontal="right" vertical="center"/>
    </xf>
    <xf numFmtId="0" fontId="9" fillId="5" borderId="0" xfId="0" applyFont="1" applyFill="1" applyAlignment="1">
      <alignment horizontal="right" vertical="center"/>
    </xf>
    <xf numFmtId="0" fontId="10" fillId="5" borderId="0" xfId="0" applyFont="1" applyFill="1"/>
    <xf numFmtId="0" fontId="3" fillId="5" borderId="0" xfId="0" applyFont="1" applyFill="1"/>
    <xf numFmtId="0" fontId="8" fillId="5" borderId="0" xfId="0" applyFont="1" applyFill="1"/>
    <xf numFmtId="0" fontId="3" fillId="5" borderId="0" xfId="0" applyFont="1" applyFill="1" applyBorder="1"/>
    <xf numFmtId="0" fontId="43" fillId="0" borderId="0" xfId="35" applyFont="1" applyFill="1" applyAlignment="1" applyProtection="1">
      <alignment horizontal="left" vertical="center"/>
      <protection hidden="1"/>
    </xf>
    <xf numFmtId="3" fontId="4" fillId="3" borderId="4" xfId="33" applyNumberFormat="1" applyFont="1" applyFill="1" applyBorder="1" applyAlignment="1">
      <alignment horizontal="center" vertical="center"/>
    </xf>
    <xf numFmtId="0" fontId="44" fillId="0" borderId="0" xfId="35" applyFont="1" applyFill="1" applyAlignment="1" applyProtection="1">
      <alignment horizontal="left" vertical="center"/>
      <protection hidden="1"/>
    </xf>
    <xf numFmtId="168" fontId="45" fillId="0" borderId="0" xfId="1" applyNumberFormat="1" applyFont="1" applyFill="1" applyBorder="1" applyAlignment="1" applyProtection="1">
      <alignment horizontal="center" vertical="center"/>
    </xf>
    <xf numFmtId="0" fontId="4" fillId="0" borderId="0" xfId="35" applyFont="1" applyFill="1" applyBorder="1" applyAlignment="1" applyProtection="1">
      <alignment horizontal="left" vertical="top" wrapText="1"/>
      <protection hidden="1"/>
    </xf>
    <xf numFmtId="166" fontId="4" fillId="5" borderId="18" xfId="35" applyNumberFormat="1" applyFont="1" applyFill="1" applyBorder="1" applyAlignment="1" applyProtection="1">
      <alignment horizontal="center" vertical="center"/>
    </xf>
    <xf numFmtId="0" fontId="11" fillId="3" borderId="1" xfId="0" applyFont="1" applyFill="1" applyBorder="1"/>
    <xf numFmtId="0" fontId="3" fillId="2" borderId="0" xfId="15" applyFont="1" applyFill="1"/>
    <xf numFmtId="0" fontId="10" fillId="3" borderId="0" xfId="15" applyFont="1" applyFill="1"/>
    <xf numFmtId="0" fontId="10" fillId="2" borderId="0" xfId="15" applyFont="1" applyFill="1"/>
    <xf numFmtId="0" fontId="8" fillId="3" borderId="3" xfId="15" applyFont="1" applyFill="1" applyBorder="1"/>
    <xf numFmtId="0" fontId="8" fillId="3" borderId="2" xfId="15" applyFont="1" applyFill="1" applyBorder="1"/>
    <xf numFmtId="0" fontId="8" fillId="3" borderId="1" xfId="15" applyFont="1" applyFill="1" applyBorder="1"/>
    <xf numFmtId="0" fontId="8" fillId="2" borderId="0" xfId="15" applyFont="1" applyFill="1"/>
    <xf numFmtId="0" fontId="4" fillId="4" borderId="0" xfId="15" applyFont="1" applyFill="1" applyAlignment="1">
      <alignment horizontal="center"/>
    </xf>
    <xf numFmtId="0" fontId="8" fillId="3" borderId="0" xfId="15" applyFont="1" applyFill="1" applyBorder="1"/>
    <xf numFmtId="0" fontId="3" fillId="3" borderId="0" xfId="15" applyFont="1" applyFill="1" applyBorder="1"/>
    <xf numFmtId="168" fontId="3" fillId="0" borderId="0" xfId="3" applyNumberFormat="1" applyFont="1" applyFill="1" applyBorder="1" applyAlignment="1" applyProtection="1">
      <alignment vertical="center"/>
    </xf>
    <xf numFmtId="0" fontId="3" fillId="0" borderId="0" xfId="15" applyFont="1" applyFill="1"/>
    <xf numFmtId="168" fontId="3" fillId="5" borderId="11" xfId="3" applyNumberFormat="1" applyFont="1" applyFill="1" applyBorder="1" applyAlignment="1" applyProtection="1">
      <alignment horizontal="left" vertical="top"/>
    </xf>
    <xf numFmtId="168" fontId="3" fillId="5" borderId="15" xfId="3" applyNumberFormat="1" applyFont="1" applyFill="1" applyBorder="1" applyAlignment="1" applyProtection="1">
      <alignment horizontal="left" vertical="top"/>
    </xf>
    <xf numFmtId="0" fontId="4" fillId="0" borderId="28" xfId="35" applyFont="1" applyFill="1" applyBorder="1" applyAlignment="1" applyProtection="1">
      <alignment horizontal="center" vertical="top" wrapText="1"/>
    </xf>
    <xf numFmtId="0" fontId="3" fillId="0" borderId="24" xfId="35" applyFont="1" applyFill="1" applyBorder="1" applyAlignment="1" applyProtection="1">
      <alignment horizontal="justify" vertical="top" wrapText="1"/>
    </xf>
    <xf numFmtId="0" fontId="8" fillId="0" borderId="2" xfId="35" applyFont="1" applyFill="1" applyBorder="1" applyAlignment="1" applyProtection="1">
      <alignment horizontal="justify" vertical="top" wrapText="1"/>
    </xf>
    <xf numFmtId="0" fontId="12" fillId="0" borderId="24" xfId="35" applyFont="1" applyFill="1" applyBorder="1" applyAlignment="1" applyProtection="1">
      <alignment horizontal="justify" vertical="top" wrapText="1"/>
    </xf>
    <xf numFmtId="0" fontId="17" fillId="5" borderId="29" xfId="35" applyFont="1" applyFill="1" applyBorder="1" applyAlignment="1" applyProtection="1">
      <alignment horizontal="center" vertical="center"/>
    </xf>
    <xf numFmtId="170" fontId="17" fillId="0" borderId="5" xfId="35" applyNumberFormat="1" applyFont="1" applyFill="1" applyBorder="1" applyAlignment="1" applyProtection="1">
      <alignment horizontal="center" vertical="center"/>
    </xf>
    <xf numFmtId="0" fontId="17" fillId="5" borderId="29" xfId="35" applyFont="1" applyFill="1" applyBorder="1" applyAlignment="1" applyProtection="1">
      <alignment horizontal="right" vertical="center"/>
    </xf>
    <xf numFmtId="0" fontId="16" fillId="0" borderId="2" xfId="35" applyFont="1" applyFill="1" applyBorder="1" applyAlignment="1" applyProtection="1">
      <alignment horizontal="center" vertical="center"/>
    </xf>
    <xf numFmtId="0" fontId="16" fillId="0" borderId="2" xfId="35" applyFont="1" applyFill="1" applyBorder="1" applyAlignment="1" applyProtection="1">
      <alignment horizontal="justify" vertical="top" wrapText="1"/>
    </xf>
    <xf numFmtId="0" fontId="16" fillId="0" borderId="1" xfId="35" applyFont="1" applyFill="1" applyBorder="1" applyAlignment="1" applyProtection="1">
      <alignment horizontal="center" vertical="center"/>
    </xf>
    <xf numFmtId="0" fontId="17" fillId="0" borderId="24" xfId="35" applyFont="1" applyFill="1" applyBorder="1" applyAlignment="1" applyProtection="1">
      <alignment horizontal="justify" vertical="top" wrapText="1"/>
    </xf>
    <xf numFmtId="0" fontId="17" fillId="5" borderId="4" xfId="35" applyFont="1" applyFill="1" applyBorder="1" applyAlignment="1" applyProtection="1">
      <alignment horizontal="center" vertical="center"/>
    </xf>
    <xf numFmtId="170" fontId="17" fillId="0" borderId="2" xfId="35" applyNumberFormat="1" applyFont="1" applyFill="1" applyBorder="1" applyAlignment="1" applyProtection="1">
      <alignment horizontal="center" vertical="center"/>
    </xf>
    <xf numFmtId="0" fontId="17" fillId="5" borderId="4" xfId="35" applyFont="1" applyFill="1" applyBorder="1" applyAlignment="1" applyProtection="1">
      <alignment horizontal="right" vertical="center"/>
    </xf>
    <xf numFmtId="165" fontId="17" fillId="0" borderId="1" xfId="35" applyNumberFormat="1" applyFont="1" applyFill="1" applyBorder="1" applyAlignment="1" applyProtection="1">
      <alignment horizontal="right" vertical="center"/>
    </xf>
    <xf numFmtId="165" fontId="3" fillId="5" borderId="3" xfId="35" applyNumberFormat="1" applyFont="1" applyFill="1" applyBorder="1" applyAlignment="1" applyProtection="1">
      <alignment horizontal="right" vertical="center"/>
    </xf>
    <xf numFmtId="165" fontId="17" fillId="6" borderId="1" xfId="35" applyNumberFormat="1" applyFont="1" applyFill="1" applyBorder="1" applyAlignment="1" applyProtection="1">
      <alignment horizontal="right" vertical="center"/>
    </xf>
    <xf numFmtId="165" fontId="16" fillId="0" borderId="1" xfId="35" applyNumberFormat="1" applyFont="1" applyFill="1" applyBorder="1" applyAlignment="1" applyProtection="1">
      <alignment horizontal="right" vertical="center"/>
    </xf>
    <xf numFmtId="0" fontId="3" fillId="0" borderId="30" xfId="35" applyFont="1" applyFill="1" applyBorder="1" applyAlignment="1" applyProtection="1">
      <alignment horizontal="justify" vertical="top" wrapText="1"/>
    </xf>
    <xf numFmtId="0" fontId="17" fillId="0" borderId="18" xfId="35" applyFont="1" applyFill="1" applyBorder="1" applyAlignment="1" applyProtection="1">
      <alignment horizontal="center" vertical="center"/>
    </xf>
    <xf numFmtId="170" fontId="17" fillId="0" borderId="13" xfId="35" applyNumberFormat="1" applyFont="1" applyFill="1" applyBorder="1" applyAlignment="1" applyProtection="1">
      <alignment horizontal="center" vertical="center"/>
    </xf>
    <xf numFmtId="0" fontId="16" fillId="0" borderId="18" xfId="35" applyFont="1" applyFill="1" applyBorder="1" applyAlignment="1" applyProtection="1">
      <alignment horizontal="center" vertical="center"/>
    </xf>
    <xf numFmtId="165" fontId="16" fillId="0" borderId="14" xfId="35" applyNumberFormat="1" applyFont="1" applyFill="1" applyBorder="1" applyAlignment="1" applyProtection="1">
      <alignment horizontal="right" vertical="center"/>
    </xf>
    <xf numFmtId="0" fontId="12" fillId="0" borderId="0" xfId="35" applyFont="1" applyFill="1" applyBorder="1" applyAlignment="1" applyProtection="1">
      <alignment horizontal="left" vertical="top" wrapText="1"/>
      <protection hidden="1"/>
    </xf>
    <xf numFmtId="0" fontId="8" fillId="0" borderId="0" xfId="35" applyFont="1" applyFill="1" applyBorder="1" applyAlignment="1" applyProtection="1">
      <alignment horizontal="left" vertical="top"/>
      <protection hidden="1"/>
    </xf>
    <xf numFmtId="0" fontId="8" fillId="0" borderId="0" xfId="35" applyFont="1" applyFill="1" applyBorder="1" applyAlignment="1" applyProtection="1">
      <alignment horizontal="left" vertical="top" wrapText="1"/>
      <protection hidden="1"/>
    </xf>
    <xf numFmtId="9" fontId="8" fillId="5" borderId="0" xfId="35" applyNumberFormat="1" applyFont="1" applyFill="1" applyBorder="1" applyAlignment="1" applyProtection="1">
      <alignment horizontal="center" vertical="top" wrapText="1"/>
      <protection hidden="1"/>
    </xf>
    <xf numFmtId="0" fontId="8" fillId="0" borderId="0" xfId="35" applyFont="1" applyFill="1" applyBorder="1" applyAlignment="1" applyProtection="1">
      <alignment horizontal="center" vertical="top" wrapText="1"/>
      <protection hidden="1"/>
    </xf>
    <xf numFmtId="0" fontId="8" fillId="0" borderId="6" xfId="35" applyFont="1" applyFill="1" applyBorder="1" applyAlignment="1" applyProtection="1">
      <alignment horizontal="center" vertical="top" wrapText="1"/>
    </xf>
    <xf numFmtId="0" fontId="8" fillId="0" borderId="7" xfId="35" applyFont="1" applyFill="1" applyBorder="1" applyAlignment="1" applyProtection="1">
      <alignment horizontal="center" vertical="top"/>
    </xf>
    <xf numFmtId="0" fontId="8" fillId="0" borderId="8" xfId="35" applyFont="1" applyFill="1" applyBorder="1" applyAlignment="1" applyProtection="1">
      <alignment horizontal="center" vertical="top" wrapText="1"/>
    </xf>
    <xf numFmtId="1" fontId="8" fillId="0" borderId="9" xfId="3" applyNumberFormat="1" applyFont="1" applyFill="1" applyBorder="1" applyAlignment="1" applyProtection="1">
      <alignment horizontal="center" vertical="top"/>
    </xf>
    <xf numFmtId="0" fontId="12" fillId="0" borderId="2" xfId="35" applyFont="1" applyFill="1" applyBorder="1" applyAlignment="1" applyProtection="1">
      <alignment horizontal="justify" vertical="top" wrapText="1"/>
    </xf>
    <xf numFmtId="0" fontId="12" fillId="0" borderId="5" xfId="35" applyFont="1" applyFill="1" applyBorder="1" applyAlignment="1" applyProtection="1">
      <alignment horizontal="justify" vertical="top" wrapText="1"/>
    </xf>
    <xf numFmtId="0" fontId="8" fillId="0" borderId="13" xfId="35" applyFont="1" applyFill="1" applyBorder="1" applyAlignment="1" applyProtection="1">
      <alignment horizontal="justify" vertical="top" wrapText="1"/>
    </xf>
    <xf numFmtId="0" fontId="8" fillId="0" borderId="16" xfId="35" applyFont="1" applyFill="1" applyBorder="1" applyAlignment="1" applyProtection="1">
      <alignment horizontal="center" vertical="top" wrapText="1"/>
    </xf>
    <xf numFmtId="0" fontId="8" fillId="3" borderId="1" xfId="0" applyFont="1" applyFill="1" applyBorder="1"/>
    <xf numFmtId="0" fontId="8" fillId="3" borderId="31" xfId="0" applyFont="1" applyFill="1" applyBorder="1"/>
    <xf numFmtId="0" fontId="8" fillId="3" borderId="32" xfId="0" applyFont="1" applyFill="1" applyBorder="1"/>
    <xf numFmtId="0" fontId="11" fillId="3" borderId="1" xfId="15" applyFont="1" applyFill="1" applyBorder="1"/>
    <xf numFmtId="0" fontId="8" fillId="3" borderId="2" xfId="15" applyFont="1" applyFill="1" applyBorder="1" applyAlignment="1">
      <alignment horizontal="left"/>
    </xf>
    <xf numFmtId="0" fontId="3" fillId="3" borderId="1" xfId="15" applyFont="1" applyFill="1" applyBorder="1"/>
    <xf numFmtId="0" fontId="3" fillId="2" borderId="0" xfId="21" applyFont="1" applyFill="1" applyProtection="1"/>
    <xf numFmtId="0" fontId="3" fillId="0" borderId="0" xfId="21" applyFont="1" applyFill="1" applyProtection="1"/>
    <xf numFmtId="0" fontId="21" fillId="0" borderId="0" xfId="10" applyFont="1" applyFill="1" applyAlignment="1" applyProtection="1">
      <alignment horizontal="center"/>
    </xf>
    <xf numFmtId="0" fontId="4" fillId="0" borderId="0" xfId="21" applyFont="1" applyFill="1" applyAlignment="1" applyProtection="1">
      <alignment horizontal="center"/>
    </xf>
    <xf numFmtId="0" fontId="22" fillId="2" borderId="0" xfId="10" applyFont="1" applyFill="1" applyAlignment="1" applyProtection="1"/>
    <xf numFmtId="0" fontId="12" fillId="0" borderId="33" xfId="21" applyFont="1" applyFill="1" applyBorder="1"/>
    <xf numFmtId="0" fontId="23" fillId="0" borderId="33" xfId="21" applyFont="1" applyFill="1" applyBorder="1"/>
    <xf numFmtId="0" fontId="24" fillId="0" borderId="33" xfId="21" applyFont="1" applyFill="1" applyBorder="1"/>
    <xf numFmtId="0" fontId="25" fillId="0" borderId="33" xfId="21" applyFont="1" applyFill="1" applyBorder="1" applyAlignment="1"/>
    <xf numFmtId="0" fontId="4" fillId="2" borderId="0" xfId="21" applyFont="1" applyFill="1" applyAlignment="1" applyProtection="1">
      <alignment horizontal="center"/>
    </xf>
    <xf numFmtId="165" fontId="3" fillId="6" borderId="1" xfId="35" quotePrefix="1" applyNumberFormat="1" applyFont="1" applyFill="1" applyBorder="1" applyAlignment="1" applyProtection="1">
      <alignment horizontal="right" vertical="center"/>
    </xf>
    <xf numFmtId="0" fontId="2" fillId="5" borderId="0" xfId="9" applyFill="1" applyAlignment="1" applyProtection="1"/>
    <xf numFmtId="0" fontId="15" fillId="3" borderId="34" xfId="33" applyFont="1" applyFill="1" applyBorder="1" applyAlignment="1">
      <alignment horizontal="center" vertical="center"/>
    </xf>
    <xf numFmtId="0" fontId="15" fillId="3" borderId="21" xfId="33" applyFont="1" applyFill="1" applyBorder="1" applyAlignment="1">
      <alignment horizontal="center" vertical="top"/>
    </xf>
    <xf numFmtId="3" fontId="8" fillId="3" borderId="21" xfId="33" applyNumberFormat="1" applyFont="1" applyFill="1" applyBorder="1" applyAlignment="1">
      <alignment horizontal="left" vertical="top"/>
    </xf>
    <xf numFmtId="0" fontId="8" fillId="3" borderId="21" xfId="0" applyFont="1" applyFill="1" applyBorder="1"/>
    <xf numFmtId="0" fontId="3" fillId="3" borderId="22" xfId="0" applyFont="1" applyFill="1" applyBorder="1"/>
    <xf numFmtId="0" fontId="3" fillId="3" borderId="35" xfId="33" applyFont="1" applyFill="1" applyBorder="1" applyAlignment="1">
      <alignment horizontal="left" vertical="top"/>
    </xf>
    <xf numFmtId="0" fontId="3" fillId="3" borderId="36" xfId="0" applyFont="1" applyFill="1" applyBorder="1"/>
    <xf numFmtId="0" fontId="4" fillId="3" borderId="37" xfId="33" applyFont="1" applyFill="1" applyBorder="1" applyAlignment="1">
      <alignment horizontal="left" vertical="top"/>
    </xf>
    <xf numFmtId="0" fontId="4" fillId="3" borderId="38" xfId="33" applyFont="1" applyFill="1" applyBorder="1" applyAlignment="1">
      <alignment horizontal="left" vertical="top"/>
    </xf>
    <xf numFmtId="3" fontId="8" fillId="3" borderId="38" xfId="33" applyNumberFormat="1" applyFont="1" applyFill="1" applyBorder="1" applyAlignment="1">
      <alignment horizontal="left" vertical="top"/>
    </xf>
    <xf numFmtId="0" fontId="8" fillId="3" borderId="38" xfId="0" applyFont="1" applyFill="1" applyBorder="1"/>
    <xf numFmtId="0" fontId="3" fillId="3" borderId="39" xfId="0" applyFont="1" applyFill="1" applyBorder="1"/>
    <xf numFmtId="0" fontId="13" fillId="3" borderId="34" xfId="33" applyFont="1" applyFill="1" applyBorder="1" applyAlignment="1">
      <alignment horizontal="left" vertical="top"/>
    </xf>
    <xf numFmtId="0" fontId="15" fillId="3" borderId="21" xfId="33" applyFont="1" applyFill="1" applyBorder="1" applyAlignment="1">
      <alignment horizontal="left" vertical="top"/>
    </xf>
    <xf numFmtId="0" fontId="4" fillId="3" borderId="21" xfId="33" applyFont="1" applyFill="1" applyBorder="1" applyAlignment="1">
      <alignment horizontal="left" vertical="top"/>
    </xf>
    <xf numFmtId="0" fontId="3" fillId="0" borderId="34" xfId="0" applyFont="1" applyFill="1" applyBorder="1"/>
    <xf numFmtId="0" fontId="15" fillId="3" borderId="21" xfId="33" applyFont="1" applyFill="1" applyBorder="1" applyAlignment="1">
      <alignment horizontal="left" vertical="center"/>
    </xf>
    <xf numFmtId="0" fontId="13" fillId="3" borderId="34" xfId="33" applyFont="1" applyFill="1" applyBorder="1" applyAlignment="1">
      <alignment horizontal="center" vertical="center"/>
    </xf>
    <xf numFmtId="0" fontId="15" fillId="3" borderId="21" xfId="33" applyFont="1" applyFill="1" applyBorder="1" applyAlignment="1">
      <alignment horizontal="center" vertical="center"/>
    </xf>
    <xf numFmtId="0" fontId="10" fillId="3" borderId="21" xfId="0" applyFont="1" applyFill="1" applyBorder="1"/>
    <xf numFmtId="0" fontId="10" fillId="3" borderId="38" xfId="0" applyFont="1" applyFill="1" applyBorder="1"/>
    <xf numFmtId="0" fontId="4" fillId="3" borderId="21" xfId="33" applyFont="1" applyFill="1" applyBorder="1" applyAlignment="1">
      <alignment horizontal="center" vertical="top"/>
    </xf>
    <xf numFmtId="0" fontId="8" fillId="3" borderId="21" xfId="15" applyFont="1" applyFill="1" applyBorder="1"/>
    <xf numFmtId="0" fontId="3" fillId="3" borderId="22" xfId="15" applyFont="1" applyFill="1" applyBorder="1"/>
    <xf numFmtId="0" fontId="3" fillId="3" borderId="36" xfId="15" applyFont="1" applyFill="1" applyBorder="1"/>
    <xf numFmtId="0" fontId="8" fillId="3" borderId="38" xfId="15" applyFont="1" applyFill="1" applyBorder="1"/>
    <xf numFmtId="0" fontId="3" fillId="3" borderId="39" xfId="15" applyFont="1" applyFill="1" applyBorder="1"/>
    <xf numFmtId="0" fontId="4" fillId="5" borderId="4" xfId="33" applyFont="1" applyFill="1" applyBorder="1" applyAlignment="1">
      <alignment horizontal="center" vertical="center"/>
    </xf>
    <xf numFmtId="165" fontId="4" fillId="6" borderId="4" xfId="35" applyNumberFormat="1" applyFont="1" applyFill="1" applyBorder="1" applyAlignment="1" applyProtection="1">
      <alignment horizontal="center" vertical="center"/>
    </xf>
    <xf numFmtId="165" fontId="4" fillId="7" borderId="4" xfId="35" applyNumberFormat="1" applyFont="1" applyFill="1" applyBorder="1" applyAlignment="1" applyProtection="1">
      <alignment horizontal="center" vertical="center"/>
    </xf>
    <xf numFmtId="0" fontId="3" fillId="0" borderId="3" xfId="35" applyFont="1" applyFill="1" applyBorder="1" applyAlignment="1" applyProtection="1">
      <alignment horizontal="left" vertical="center" wrapText="1"/>
    </xf>
    <xf numFmtId="165" fontId="3" fillId="5" borderId="4" xfId="35" applyNumberFormat="1" applyFont="1" applyFill="1" applyBorder="1" applyAlignment="1" applyProtection="1">
      <alignment horizontal="right" vertical="center" wrapText="1"/>
    </xf>
    <xf numFmtId="0" fontId="3" fillId="0" borderId="32" xfId="35" applyFont="1" applyFill="1" applyBorder="1" applyAlignment="1" applyProtection="1">
      <alignment horizontal="left" vertical="center" wrapText="1"/>
    </xf>
    <xf numFmtId="0" fontId="3" fillId="0" borderId="2" xfId="35" applyFont="1" applyFill="1" applyBorder="1" applyAlignment="1" applyProtection="1">
      <alignment horizontal="left" vertical="center" wrapText="1"/>
    </xf>
    <xf numFmtId="0" fontId="3" fillId="0" borderId="1" xfId="35" applyFont="1" applyFill="1" applyBorder="1" applyAlignment="1" applyProtection="1">
      <alignment horizontal="left" vertical="center" wrapText="1"/>
    </xf>
    <xf numFmtId="0" fontId="3" fillId="0" borderId="40" xfId="35" applyFont="1" applyFill="1" applyBorder="1" applyAlignment="1" applyProtection="1">
      <alignment horizontal="left" vertical="center" wrapText="1"/>
    </xf>
    <xf numFmtId="0" fontId="4" fillId="0" borderId="4" xfId="35" applyFont="1" applyFill="1" applyBorder="1" applyAlignment="1" applyProtection="1">
      <alignment horizontal="center" vertical="center"/>
    </xf>
    <xf numFmtId="0" fontId="46" fillId="3" borderId="0" xfId="33" applyFont="1" applyFill="1" applyBorder="1" applyAlignment="1">
      <alignment horizontal="left" vertical="top"/>
    </xf>
    <xf numFmtId="0" fontId="31" fillId="0" borderId="33" xfId="9" quotePrefix="1" applyFont="1" applyFill="1" applyBorder="1" applyAlignment="1" applyProtection="1">
      <alignment horizontal="center"/>
    </xf>
    <xf numFmtId="0" fontId="31" fillId="0" borderId="33" xfId="9" applyFont="1" applyFill="1" applyBorder="1" applyAlignment="1" applyProtection="1">
      <alignment horizontal="center"/>
    </xf>
    <xf numFmtId="0" fontId="25" fillId="0" borderId="33" xfId="21" applyFont="1" applyFill="1" applyBorder="1" applyAlignment="1">
      <alignment horizontal="center"/>
    </xf>
    <xf numFmtId="0" fontId="3" fillId="2" borderId="4" xfId="0" applyFont="1" applyFill="1" applyBorder="1"/>
    <xf numFmtId="168" fontId="4" fillId="7" borderId="4" xfId="1" applyNumberFormat="1" applyFont="1" applyFill="1" applyBorder="1" applyAlignment="1" applyProtection="1">
      <alignment horizontal="center" vertical="center"/>
    </xf>
    <xf numFmtId="0" fontId="43" fillId="3" borderId="0" xfId="33" applyFont="1" applyFill="1" applyBorder="1" applyAlignment="1">
      <alignment horizontal="left" vertical="center"/>
    </xf>
    <xf numFmtId="165" fontId="3" fillId="2" borderId="0" xfId="0" applyNumberFormat="1" applyFont="1" applyFill="1"/>
    <xf numFmtId="0" fontId="3" fillId="0" borderId="6" xfId="35" applyFont="1" applyFill="1" applyBorder="1" applyAlignment="1" applyProtection="1">
      <alignment horizontal="center" vertical="center"/>
      <protection hidden="1"/>
    </xf>
    <xf numFmtId="169" fontId="4" fillId="0" borderId="11" xfId="35" applyNumberFormat="1" applyFont="1" applyFill="1" applyBorder="1" applyAlignment="1" applyProtection="1">
      <alignment horizontal="center" vertical="center"/>
    </xf>
    <xf numFmtId="0" fontId="4" fillId="0" borderId="9" xfId="35" applyFont="1" applyFill="1" applyBorder="1" applyAlignment="1" applyProtection="1">
      <alignment horizontal="center" vertical="top" wrapText="1"/>
    </xf>
    <xf numFmtId="3" fontId="16" fillId="0" borderId="7" xfId="35" applyNumberFormat="1" applyFont="1" applyFill="1" applyBorder="1" applyAlignment="1" applyProtection="1">
      <alignment horizontal="left" vertical="center" wrapText="1"/>
    </xf>
    <xf numFmtId="165" fontId="4" fillId="0" borderId="29" xfId="35" applyNumberFormat="1" applyFont="1" applyFill="1" applyBorder="1" applyAlignment="1" applyProtection="1">
      <alignment horizontal="right" vertical="center"/>
    </xf>
    <xf numFmtId="165" fontId="4" fillId="0" borderId="32" xfId="35" applyNumberFormat="1" applyFont="1" applyFill="1" applyBorder="1" applyAlignment="1" applyProtection="1">
      <alignment horizontal="right" vertical="center"/>
    </xf>
    <xf numFmtId="0" fontId="2" fillId="0" borderId="1" xfId="9" quotePrefix="1" applyFill="1" applyBorder="1" applyAlignment="1" applyProtection="1">
      <alignment horizontal="left" vertical="top" wrapText="1"/>
    </xf>
    <xf numFmtId="165" fontId="4" fillId="5" borderId="29" xfId="35" applyNumberFormat="1" applyFont="1" applyFill="1" applyBorder="1" applyAlignment="1" applyProtection="1">
      <alignment horizontal="center" vertical="center" wrapText="1"/>
    </xf>
    <xf numFmtId="165" fontId="4" fillId="0" borderId="40" xfId="35" applyNumberFormat="1" applyFont="1" applyFill="1" applyBorder="1" applyAlignment="1" applyProtection="1">
      <alignment horizontal="right" vertical="center"/>
    </xf>
    <xf numFmtId="165" fontId="3" fillId="5" borderId="41" xfId="35" applyNumberFormat="1" applyFont="1" applyFill="1" applyBorder="1" applyAlignment="1" applyProtection="1">
      <alignment horizontal="right" vertical="center"/>
    </xf>
    <xf numFmtId="165" fontId="3" fillId="5" borderId="42" xfId="35" applyNumberFormat="1" applyFont="1" applyFill="1" applyBorder="1" applyAlignment="1" applyProtection="1">
      <alignment horizontal="right" vertical="center"/>
    </xf>
    <xf numFmtId="0" fontId="16" fillId="0" borderId="3" xfId="35" applyFont="1" applyFill="1" applyBorder="1" applyAlignment="1" applyProtection="1">
      <alignment horizontal="left" vertical="center" wrapText="1"/>
    </xf>
    <xf numFmtId="165" fontId="4" fillId="0" borderId="43" xfId="35" applyNumberFormat="1" applyFont="1" applyFill="1" applyBorder="1" applyAlignment="1" applyProtection="1">
      <alignment horizontal="right" vertical="center"/>
    </xf>
    <xf numFmtId="165" fontId="4" fillId="0" borderId="2" xfId="35" applyNumberFormat="1" applyFont="1" applyFill="1" applyBorder="1" applyAlignment="1" applyProtection="1">
      <alignment horizontal="right" vertical="center"/>
    </xf>
    <xf numFmtId="0" fontId="4" fillId="0" borderId="3" xfId="35" applyFont="1" applyFill="1" applyBorder="1" applyAlignment="1" applyProtection="1">
      <alignment horizontal="left" vertical="center"/>
    </xf>
    <xf numFmtId="0" fontId="16" fillId="0" borderId="31" xfId="35" applyFont="1" applyFill="1" applyBorder="1" applyAlignment="1" applyProtection="1">
      <alignment horizontal="left" vertical="center" wrapText="1"/>
    </xf>
    <xf numFmtId="168" fontId="3" fillId="6" borderId="11" xfId="1" applyNumberFormat="1" applyFont="1" applyFill="1" applyBorder="1" applyAlignment="1" applyProtection="1">
      <alignment horizontal="left" vertical="top"/>
    </xf>
    <xf numFmtId="165" fontId="3" fillId="6" borderId="14" xfId="35" quotePrefix="1" applyNumberFormat="1" applyFont="1" applyFill="1" applyBorder="1" applyAlignment="1" applyProtection="1">
      <alignment horizontal="right" vertical="center"/>
    </xf>
    <xf numFmtId="168" fontId="3" fillId="6" borderId="15" xfId="1" applyNumberFormat="1" applyFont="1" applyFill="1" applyBorder="1" applyAlignment="1" applyProtection="1">
      <alignment horizontal="left" vertical="top"/>
    </xf>
    <xf numFmtId="0" fontId="2" fillId="0" borderId="1" xfId="9" quotePrefix="1" applyFill="1" applyBorder="1" applyAlignment="1" applyProtection="1">
      <alignment horizontal="right" vertical="center" wrapText="1"/>
    </xf>
    <xf numFmtId="0" fontId="3" fillId="0" borderId="7" xfId="35" applyFont="1" applyFill="1" applyBorder="1" applyAlignment="1" applyProtection="1">
      <alignment horizontal="left" vertical="center" wrapText="1"/>
    </xf>
    <xf numFmtId="0" fontId="4" fillId="0" borderId="44" xfId="35" applyFont="1" applyFill="1" applyBorder="1" applyAlignment="1" applyProtection="1">
      <alignment horizontal="center" vertical="top" wrapText="1"/>
    </xf>
    <xf numFmtId="0" fontId="3" fillId="0" borderId="10" xfId="35" applyFont="1" applyFill="1" applyBorder="1" applyAlignment="1" applyProtection="1">
      <alignment horizontal="center" vertical="top" wrapText="1"/>
    </xf>
    <xf numFmtId="0" fontId="3" fillId="0" borderId="12" xfId="35" applyFont="1" applyFill="1" applyBorder="1" applyAlignment="1" applyProtection="1">
      <alignment horizontal="center" vertical="top" wrapText="1"/>
    </xf>
    <xf numFmtId="0" fontId="8" fillId="3" borderId="22" xfId="0" applyFont="1" applyFill="1" applyBorder="1"/>
    <xf numFmtId="0" fontId="8" fillId="3" borderId="36" xfId="0" applyFont="1" applyFill="1" applyBorder="1"/>
    <xf numFmtId="0" fontId="8" fillId="3" borderId="39" xfId="0" applyFont="1" applyFill="1" applyBorder="1"/>
    <xf numFmtId="171" fontId="4" fillId="0" borderId="1" xfId="35" applyNumberFormat="1" applyFont="1" applyFill="1" applyBorder="1" applyAlignment="1" applyProtection="1">
      <alignment horizontal="center" vertical="center"/>
    </xf>
    <xf numFmtId="171" fontId="3" fillId="0" borderId="1" xfId="35" applyNumberFormat="1" applyFont="1" applyFill="1" applyBorder="1" applyAlignment="1" applyProtection="1">
      <alignment horizontal="center" vertical="center"/>
    </xf>
    <xf numFmtId="0" fontId="47" fillId="0" borderId="0" xfId="35" applyFont="1" applyFill="1" applyBorder="1" applyAlignment="1" applyProtection="1">
      <alignment horizontal="right" vertical="center" wrapText="1"/>
      <protection hidden="1"/>
    </xf>
    <xf numFmtId="0" fontId="3" fillId="0" borderId="0" xfId="21" applyFont="1" applyFill="1" applyAlignment="1" applyProtection="1">
      <alignment horizontal="justify" wrapText="1"/>
    </xf>
    <xf numFmtId="0" fontId="4" fillId="0" borderId="0" xfId="21" applyFont="1" applyFill="1" applyAlignment="1" applyProtection="1">
      <alignment horizontal="justify" wrapText="1"/>
    </xf>
    <xf numFmtId="0" fontId="4" fillId="3" borderId="0" xfId="33" applyFont="1" applyFill="1" applyBorder="1" applyAlignment="1">
      <alignment horizontal="justify" vertical="top" wrapText="1"/>
    </xf>
    <xf numFmtId="0" fontId="12" fillId="0" borderId="33" xfId="21" applyFont="1" applyFill="1" applyBorder="1" applyAlignment="1">
      <alignment horizontal="justify" wrapText="1"/>
    </xf>
    <xf numFmtId="0" fontId="24" fillId="0" borderId="33" xfId="21" applyFont="1" applyFill="1" applyBorder="1" applyAlignment="1">
      <alignment horizontal="justify" wrapText="1"/>
    </xf>
    <xf numFmtId="0" fontId="8" fillId="0" borderId="33" xfId="21" applyFont="1" applyFill="1" applyBorder="1" applyAlignment="1">
      <alignment horizontal="justify" wrapText="1"/>
    </xf>
    <xf numFmtId="0" fontId="12" fillId="0" borderId="33" xfId="10" applyFont="1" applyFill="1" applyBorder="1" applyAlignment="1" applyProtection="1">
      <alignment horizontal="justify" wrapText="1"/>
    </xf>
    <xf numFmtId="0" fontId="3" fillId="2" borderId="0" xfId="21" applyFont="1" applyFill="1" applyAlignment="1" applyProtection="1">
      <alignment horizontal="justify" wrapText="1"/>
    </xf>
    <xf numFmtId="168" fontId="45" fillId="0" borderId="0" xfId="1" applyNumberFormat="1" applyFont="1" applyFill="1" applyBorder="1" applyAlignment="1" applyProtection="1">
      <alignment horizontal="left" vertical="center"/>
    </xf>
    <xf numFmtId="165" fontId="4" fillId="6" borderId="1" xfId="35" quotePrefix="1" applyNumberFormat="1" applyFont="1" applyFill="1" applyBorder="1" applyAlignment="1" applyProtection="1">
      <alignment horizontal="center" vertical="center"/>
    </xf>
    <xf numFmtId="165" fontId="4" fillId="6" borderId="14" xfId="35" quotePrefix="1" applyNumberFormat="1" applyFont="1" applyFill="1" applyBorder="1" applyAlignment="1" applyProtection="1">
      <alignment horizontal="center" vertical="center"/>
    </xf>
    <xf numFmtId="168" fontId="4" fillId="0" borderId="4" xfId="1" applyNumberFormat="1" applyFont="1" applyFill="1" applyBorder="1" applyAlignment="1" applyProtection="1">
      <alignment horizontal="center" vertical="center" wrapText="1"/>
    </xf>
    <xf numFmtId="0" fontId="3" fillId="0" borderId="43" xfId="35" applyFont="1" applyFill="1" applyBorder="1" applyAlignment="1" applyProtection="1">
      <alignment horizontal="left" vertical="center" wrapText="1"/>
    </xf>
    <xf numFmtId="0" fontId="25" fillId="0" borderId="33" xfId="21" applyFont="1" applyFill="1" applyBorder="1" applyAlignment="1">
      <alignment horizontal="left"/>
    </xf>
    <xf numFmtId="0" fontId="25" fillId="0" borderId="33" xfId="21" applyFont="1" applyFill="1" applyBorder="1" applyAlignment="1">
      <alignment horizontal="center" vertical="center"/>
    </xf>
    <xf numFmtId="165" fontId="3" fillId="6" borderId="43" xfId="35" quotePrefix="1" applyNumberFormat="1" applyFont="1" applyFill="1" applyBorder="1" applyAlignment="1" applyProtection="1">
      <alignment horizontal="right" vertical="center"/>
    </xf>
    <xf numFmtId="165" fontId="3" fillId="6" borderId="45" xfId="35" quotePrefix="1" applyNumberFormat="1" applyFont="1" applyFill="1" applyBorder="1" applyAlignment="1" applyProtection="1">
      <alignment horizontal="right" vertical="center"/>
    </xf>
    <xf numFmtId="0" fontId="31" fillId="0" borderId="0" xfId="9" applyFont="1" applyFill="1" applyAlignment="1" applyProtection="1">
      <alignment horizontal="left"/>
    </xf>
    <xf numFmtId="0" fontId="2" fillId="5" borderId="0" xfId="9" applyFill="1" applyAlignment="1" applyProtection="1">
      <alignment horizontal="right"/>
    </xf>
    <xf numFmtId="0" fontId="31" fillId="0" borderId="0" xfId="9" applyFont="1" applyFill="1" applyAlignment="1" applyProtection="1">
      <alignment horizontal="right"/>
    </xf>
    <xf numFmtId="165" fontId="3" fillId="5" borderId="4" xfId="35" applyNumberFormat="1" applyFont="1" applyFill="1" applyBorder="1" applyAlignment="1" applyProtection="1">
      <alignment horizontal="right" vertical="center"/>
    </xf>
    <xf numFmtId="165" fontId="3" fillId="5" borderId="11" xfId="35" applyNumberFormat="1" applyFont="1" applyFill="1" applyBorder="1" applyAlignment="1" applyProtection="1">
      <alignment horizontal="right" vertical="center"/>
    </xf>
    <xf numFmtId="165" fontId="4" fillId="5" borderId="4" xfId="35" applyNumberFormat="1" applyFont="1" applyFill="1" applyBorder="1" applyAlignment="1" applyProtection="1">
      <alignment horizontal="right" vertical="center"/>
    </xf>
    <xf numFmtId="165" fontId="4" fillId="0" borderId="1" xfId="35" applyNumberFormat="1" applyFont="1" applyFill="1" applyBorder="1" applyAlignment="1" applyProtection="1">
      <alignment horizontal="right" vertical="center"/>
    </xf>
    <xf numFmtId="0" fontId="4" fillId="0" borderId="3" xfId="35" applyFont="1" applyFill="1" applyBorder="1" applyAlignment="1" applyProtection="1">
      <alignment horizontal="left" vertical="center" wrapText="1"/>
    </xf>
    <xf numFmtId="169" fontId="4" fillId="0" borderId="4" xfId="35" applyNumberFormat="1" applyFont="1" applyFill="1" applyBorder="1" applyAlignment="1" applyProtection="1">
      <alignment horizontal="center" vertical="center"/>
    </xf>
    <xf numFmtId="0" fontId="3" fillId="0" borderId="7" xfId="0" applyFont="1" applyFill="1" applyBorder="1"/>
    <xf numFmtId="10" fontId="3" fillId="5" borderId="4" xfId="35" applyNumberFormat="1" applyFont="1" applyFill="1" applyBorder="1" applyAlignment="1" applyProtection="1">
      <alignment horizontal="center" vertical="center"/>
    </xf>
    <xf numFmtId="168" fontId="4" fillId="7" borderId="16" xfId="1" applyNumberFormat="1" applyFont="1" applyFill="1" applyBorder="1" applyAlignment="1" applyProtection="1">
      <alignment horizontal="center" vertical="center"/>
    </xf>
    <xf numFmtId="165" fontId="3" fillId="6" borderId="11" xfId="35" applyNumberFormat="1" applyFont="1" applyFill="1" applyBorder="1" applyAlignment="1" applyProtection="1">
      <alignment horizontal="right" vertical="center"/>
    </xf>
    <xf numFmtId="0" fontId="33" fillId="0" borderId="0" xfId="0" applyFont="1"/>
    <xf numFmtId="0" fontId="4" fillId="0" borderId="0" xfId="21" applyFont="1" applyFill="1" applyAlignment="1" applyProtection="1">
      <alignment horizontal="center" wrapText="1"/>
    </xf>
    <xf numFmtId="0" fontId="8" fillId="0" borderId="0" xfId="21" applyFont="1" applyFill="1" applyAlignment="1" applyProtection="1">
      <alignment horizontal="center" wrapText="1"/>
    </xf>
    <xf numFmtId="0" fontId="12" fillId="0" borderId="33" xfId="21" applyFont="1" applyFill="1" applyBorder="1" applyAlignment="1">
      <alignment horizontal="center"/>
    </xf>
    <xf numFmtId="0" fontId="8" fillId="0" borderId="0" xfId="21" applyFont="1" applyFill="1" applyAlignment="1" applyProtection="1">
      <alignment horizontal="center"/>
    </xf>
    <xf numFmtId="0" fontId="12" fillId="0" borderId="0" xfId="21" applyFont="1" applyFill="1" applyProtection="1"/>
    <xf numFmtId="168" fontId="3" fillId="5" borderId="3" xfId="1" applyNumberFormat="1" applyFont="1" applyFill="1" applyBorder="1" applyAlignment="1" applyProtection="1">
      <alignment horizontal="left" vertical="top"/>
    </xf>
    <xf numFmtId="168" fontId="3" fillId="5" borderId="2" xfId="1" applyNumberFormat="1" applyFont="1" applyFill="1" applyBorder="1" applyAlignment="1" applyProtection="1">
      <alignment horizontal="left" vertical="top"/>
    </xf>
    <xf numFmtId="168" fontId="3" fillId="5" borderId="43" xfId="1" applyNumberFormat="1" applyFont="1" applyFill="1" applyBorder="1" applyAlignment="1" applyProtection="1">
      <alignment horizontal="left" vertical="top"/>
    </xf>
    <xf numFmtId="0" fontId="48" fillId="0" borderId="0" xfId="0" applyFont="1"/>
    <xf numFmtId="0" fontId="0" fillId="0" borderId="0" xfId="0" quotePrefix="1"/>
    <xf numFmtId="0" fontId="2" fillId="0" borderId="0" xfId="9" applyFill="1" applyAlignment="1" applyProtection="1">
      <alignment horizontal="left"/>
    </xf>
    <xf numFmtId="3" fontId="44" fillId="5" borderId="0" xfId="35" applyNumberFormat="1" applyFont="1" applyFill="1" applyBorder="1" applyAlignment="1" applyProtection="1">
      <alignment horizontal="center" vertical="top" wrapText="1"/>
      <protection hidden="1"/>
    </xf>
    <xf numFmtId="0" fontId="3" fillId="0" borderId="5" xfId="35" applyFont="1" applyFill="1" applyBorder="1" applyAlignment="1" applyProtection="1">
      <alignment horizontal="justify" vertical="top" wrapText="1"/>
    </xf>
    <xf numFmtId="0" fontId="3" fillId="0" borderId="32" xfId="35" applyFont="1" applyFill="1" applyBorder="1" applyAlignment="1" applyProtection="1">
      <alignment horizontal="left" vertical="top" wrapText="1"/>
    </xf>
    <xf numFmtId="165" fontId="3" fillId="5" borderId="31" xfId="35" applyNumberFormat="1" applyFont="1" applyFill="1" applyBorder="1" applyAlignment="1" applyProtection="1">
      <alignment horizontal="right" vertical="center"/>
    </xf>
    <xf numFmtId="168" fontId="3" fillId="5" borderId="46" xfId="1" applyNumberFormat="1" applyFont="1" applyFill="1" applyBorder="1" applyAlignment="1" applyProtection="1">
      <alignment horizontal="left" vertical="top"/>
    </xf>
    <xf numFmtId="0" fontId="2" fillId="0" borderId="0" xfId="9" applyFill="1" applyAlignment="1" applyProtection="1">
      <alignment horizontal="right"/>
    </xf>
    <xf numFmtId="0" fontId="50" fillId="5" borderId="0" xfId="9" applyFont="1" applyFill="1" applyAlignment="1" applyProtection="1">
      <alignment horizontal="right"/>
    </xf>
    <xf numFmtId="0" fontId="50" fillId="5" borderId="0" xfId="9" applyFont="1" applyFill="1" applyAlignment="1" applyProtection="1">
      <alignment horizontal="left"/>
    </xf>
    <xf numFmtId="0" fontId="51" fillId="5" borderId="0" xfId="15" applyFont="1" applyFill="1"/>
    <xf numFmtId="0" fontId="4" fillId="0" borderId="40" xfId="35" applyFont="1" applyFill="1" applyBorder="1" applyAlignment="1" applyProtection="1">
      <alignment horizontal="center" vertical="top" wrapText="1"/>
    </xf>
    <xf numFmtId="0" fontId="4" fillId="0" borderId="2" xfId="35" applyFont="1" applyFill="1" applyBorder="1" applyAlignment="1" applyProtection="1">
      <alignment horizontal="left" vertical="top" wrapText="1"/>
    </xf>
    <xf numFmtId="0" fontId="4" fillId="0" borderId="30" xfId="35" applyFont="1" applyFill="1" applyBorder="1" applyAlignment="1" applyProtection="1">
      <alignment horizontal="center" vertical="top" wrapText="1"/>
    </xf>
    <xf numFmtId="0" fontId="4" fillId="2" borderId="0" xfId="0" applyFont="1" applyFill="1"/>
    <xf numFmtId="0" fontId="3" fillId="2" borderId="0" xfId="0" applyFont="1" applyFill="1" applyAlignment="1">
      <alignment wrapText="1"/>
    </xf>
    <xf numFmtId="0" fontId="8" fillId="0" borderId="0" xfId="35" applyFont="1" applyFill="1" applyBorder="1" applyAlignment="1" applyProtection="1">
      <alignment horizontal="left" vertical="center"/>
      <protection hidden="1"/>
    </xf>
    <xf numFmtId="0" fontId="4" fillId="0" borderId="0" xfId="35" applyFont="1" applyFill="1" applyBorder="1" applyAlignment="1" applyProtection="1">
      <alignment horizontal="right" vertical="center"/>
      <protection hidden="1"/>
    </xf>
    <xf numFmtId="0" fontId="4" fillId="0" borderId="0" xfId="33" applyFont="1" applyFill="1" applyBorder="1" applyAlignment="1">
      <alignment horizontal="left" vertical="top"/>
    </xf>
    <xf numFmtId="168" fontId="4" fillId="0" borderId="0" xfId="1" applyNumberFormat="1" applyFont="1" applyFill="1" applyBorder="1" applyAlignment="1" applyProtection="1">
      <alignment horizontal="right" vertical="center" wrapText="1"/>
    </xf>
    <xf numFmtId="168" fontId="3" fillId="0" borderId="0" xfId="1" applyNumberFormat="1" applyFont="1" applyFill="1" applyBorder="1" applyAlignment="1" applyProtection="1">
      <alignment horizontal="right" vertical="center"/>
    </xf>
    <xf numFmtId="0" fontId="4" fillId="0" borderId="7" xfId="35" applyFont="1" applyFill="1" applyBorder="1" applyAlignment="1" applyProtection="1">
      <alignment horizontal="center" vertical="top" wrapText="1"/>
    </xf>
    <xf numFmtId="165" fontId="3" fillId="5" borderId="18" xfId="35" applyNumberFormat="1" applyFont="1" applyFill="1" applyBorder="1" applyAlignment="1" applyProtection="1">
      <alignment horizontal="right" vertical="center"/>
    </xf>
    <xf numFmtId="0" fontId="4" fillId="0" borderId="1" xfId="35" applyFont="1" applyFill="1" applyBorder="1" applyAlignment="1" applyProtection="1">
      <alignment horizontal="center" vertical="center" wrapText="1"/>
    </xf>
    <xf numFmtId="0" fontId="4" fillId="0" borderId="3" xfId="35" applyFont="1" applyFill="1" applyBorder="1" applyAlignment="1" applyProtection="1">
      <alignment horizontal="center" vertical="center" wrapText="1"/>
    </xf>
    <xf numFmtId="14" fontId="4" fillId="0" borderId="1" xfId="35" applyNumberFormat="1" applyFont="1" applyFill="1" applyBorder="1" applyAlignment="1" applyProtection="1">
      <alignment horizontal="center" vertical="center" wrapText="1"/>
    </xf>
    <xf numFmtId="14" fontId="4" fillId="0" borderId="3" xfId="35" applyNumberFormat="1" applyFont="1" applyFill="1" applyBorder="1" applyAlignment="1" applyProtection="1">
      <alignment horizontal="center" vertical="center" wrapText="1"/>
    </xf>
    <xf numFmtId="14" fontId="3" fillId="0" borderId="4" xfId="35" applyNumberFormat="1" applyFont="1" applyFill="1" applyBorder="1" applyAlignment="1" applyProtection="1">
      <alignment horizontal="center" vertical="center"/>
    </xf>
    <xf numFmtId="14" fontId="3" fillId="0" borderId="11" xfId="35" applyNumberFormat="1" applyFont="1" applyFill="1" applyBorder="1" applyAlignment="1" applyProtection="1">
      <alignment horizontal="center" vertical="center"/>
    </xf>
    <xf numFmtId="0" fontId="4" fillId="6" borderId="19" xfId="35" applyFont="1" applyFill="1" applyBorder="1" applyAlignment="1" applyProtection="1">
      <alignment horizontal="center" vertical="top" wrapText="1"/>
    </xf>
    <xf numFmtId="0" fontId="3" fillId="6" borderId="21" xfId="0" applyFont="1" applyFill="1" applyBorder="1"/>
    <xf numFmtId="0" fontId="3" fillId="6" borderId="22" xfId="0" applyFont="1" applyFill="1" applyBorder="1"/>
    <xf numFmtId="0" fontId="3" fillId="6" borderId="0" xfId="0" applyFont="1" applyFill="1" applyBorder="1" applyAlignment="1">
      <alignment vertical="center"/>
    </xf>
    <xf numFmtId="0" fontId="3" fillId="6" borderId="36" xfId="0" applyFont="1" applyFill="1" applyBorder="1" applyAlignment="1">
      <alignment vertical="center"/>
    </xf>
    <xf numFmtId="165" fontId="4" fillId="5" borderId="1" xfId="35" applyNumberFormat="1" applyFont="1" applyFill="1" applyBorder="1" applyAlignment="1" applyProtection="1">
      <alignment horizontal="right" vertical="center"/>
    </xf>
    <xf numFmtId="0" fontId="3" fillId="0" borderId="5" xfId="35" applyFont="1" applyFill="1" applyBorder="1" applyAlignment="1" applyProtection="1">
      <alignment horizontal="left" vertical="top" wrapText="1"/>
    </xf>
    <xf numFmtId="165" fontId="4" fillId="0" borderId="46" xfId="35" applyNumberFormat="1" applyFont="1" applyFill="1" applyBorder="1" applyAlignment="1" applyProtection="1">
      <alignment horizontal="right" vertical="center"/>
    </xf>
    <xf numFmtId="10" fontId="3" fillId="5" borderId="11" xfId="35" applyNumberFormat="1" applyFont="1" applyFill="1" applyBorder="1" applyAlignment="1" applyProtection="1">
      <alignment horizontal="center" vertical="center"/>
    </xf>
    <xf numFmtId="0" fontId="4" fillId="0" borderId="21" xfId="35" applyFont="1" applyFill="1" applyBorder="1" applyAlignment="1" applyProtection="1">
      <alignment horizontal="center" vertical="top" wrapText="1"/>
    </xf>
    <xf numFmtId="0" fontId="4" fillId="0" borderId="22" xfId="35" applyFont="1" applyFill="1" applyBorder="1" applyAlignment="1" applyProtection="1">
      <alignment horizontal="center" vertical="top" wrapText="1"/>
    </xf>
    <xf numFmtId="14" fontId="4" fillId="0" borderId="43" xfId="35" applyNumberFormat="1" applyFont="1" applyFill="1" applyBorder="1" applyAlignment="1" applyProtection="1">
      <alignment horizontal="center" vertical="top" wrapText="1"/>
    </xf>
    <xf numFmtId="0" fontId="4" fillId="0" borderId="1" xfId="35" applyFont="1" applyFill="1" applyBorder="1" applyAlignment="1" applyProtection="1">
      <alignment horizontal="center" vertical="top" wrapText="1"/>
    </xf>
    <xf numFmtId="0" fontId="4" fillId="0" borderId="11" xfId="35" applyFont="1" applyFill="1" applyBorder="1" applyAlignment="1" applyProtection="1">
      <alignment horizontal="center" vertical="top" wrapText="1"/>
    </xf>
    <xf numFmtId="0" fontId="4" fillId="0" borderId="2" xfId="35" applyFont="1" applyFill="1" applyBorder="1" applyAlignment="1" applyProtection="1">
      <alignment horizontal="left" vertical="center" wrapText="1"/>
    </xf>
    <xf numFmtId="0" fontId="3" fillId="0" borderId="47" xfId="35" applyFont="1" applyFill="1" applyBorder="1" applyAlignment="1" applyProtection="1">
      <alignment horizontal="center" vertical="center"/>
      <protection hidden="1"/>
    </xf>
    <xf numFmtId="165" fontId="4" fillId="0" borderId="48" xfId="35" applyNumberFormat="1" applyFont="1" applyFill="1" applyBorder="1" applyAlignment="1" applyProtection="1">
      <alignment horizontal="right" vertical="center"/>
    </xf>
    <xf numFmtId="0" fontId="3" fillId="0" borderId="29" xfId="35" applyFont="1" applyFill="1" applyBorder="1" applyAlignment="1" applyProtection="1">
      <alignment horizontal="center" vertical="center"/>
      <protection hidden="1"/>
    </xf>
    <xf numFmtId="0" fontId="3" fillId="0" borderId="31" xfId="35" applyFont="1" applyFill="1" applyBorder="1" applyAlignment="1" applyProtection="1">
      <alignment horizontal="justify" vertical="top" wrapText="1"/>
    </xf>
    <xf numFmtId="165" fontId="3" fillId="0" borderId="29" xfId="35" applyNumberFormat="1" applyFont="1" applyFill="1" applyBorder="1" applyAlignment="1" applyProtection="1">
      <alignment horizontal="right" vertical="center"/>
    </xf>
    <xf numFmtId="165" fontId="3" fillId="0" borderId="46" xfId="35" applyNumberFormat="1" applyFont="1" applyFill="1" applyBorder="1" applyAlignment="1" applyProtection="1">
      <alignment horizontal="right" vertical="center"/>
    </xf>
    <xf numFmtId="0" fontId="4" fillId="0" borderId="19" xfId="35" applyFont="1" applyFill="1" applyBorder="1" applyAlignment="1" applyProtection="1">
      <alignment horizontal="left" vertical="center" wrapText="1"/>
    </xf>
    <xf numFmtId="165" fontId="4" fillId="0" borderId="14" xfId="35" applyNumberFormat="1" applyFont="1" applyFill="1" applyBorder="1" applyAlignment="1" applyProtection="1">
      <alignment horizontal="right" vertical="center"/>
    </xf>
    <xf numFmtId="0" fontId="4" fillId="2" borderId="31" xfId="0" applyFont="1" applyFill="1" applyBorder="1"/>
    <xf numFmtId="0" fontId="3" fillId="2" borderId="5" xfId="0" applyFont="1" applyFill="1" applyBorder="1"/>
    <xf numFmtId="0" fontId="3" fillId="2" borderId="32" xfId="0" applyFont="1" applyFill="1" applyBorder="1"/>
    <xf numFmtId="0" fontId="4" fillId="2" borderId="49" xfId="0" applyFont="1" applyFill="1" applyBorder="1"/>
    <xf numFmtId="0" fontId="3" fillId="2" borderId="24" xfId="0" applyFont="1" applyFill="1" applyBorder="1"/>
    <xf numFmtId="0" fontId="3" fillId="2" borderId="40" xfId="0" applyFont="1" applyFill="1" applyBorder="1"/>
    <xf numFmtId="165" fontId="4" fillId="5" borderId="11" xfId="35" applyNumberFormat="1" applyFont="1" applyFill="1" applyBorder="1" applyAlignment="1" applyProtection="1">
      <alignment horizontal="center" vertical="center" wrapText="1"/>
    </xf>
    <xf numFmtId="0" fontId="2" fillId="2" borderId="0" xfId="9" quotePrefix="1" applyFill="1" applyAlignment="1" applyProtection="1"/>
    <xf numFmtId="0" fontId="49" fillId="2" borderId="0" xfId="0" applyFont="1" applyFill="1"/>
    <xf numFmtId="14" fontId="4" fillId="0" borderId="1" xfId="35" applyNumberFormat="1" applyFont="1" applyFill="1" applyBorder="1" applyAlignment="1" applyProtection="1">
      <alignment horizontal="center" vertical="top" wrapText="1"/>
    </xf>
    <xf numFmtId="0" fontId="2" fillId="0" borderId="35" xfId="9" applyFill="1" applyBorder="1" applyAlignment="1" applyProtection="1">
      <alignment horizontal="left"/>
    </xf>
    <xf numFmtId="3" fontId="8" fillId="3" borderId="36" xfId="33" applyNumberFormat="1" applyFont="1" applyFill="1" applyBorder="1" applyAlignment="1">
      <alignment horizontal="left" vertical="top"/>
    </xf>
    <xf numFmtId="0" fontId="4" fillId="3" borderId="35" xfId="33" applyFont="1" applyFill="1" applyBorder="1" applyAlignment="1">
      <alignment horizontal="left" vertical="top"/>
    </xf>
    <xf numFmtId="0" fontId="4" fillId="0" borderId="35" xfId="33" applyFont="1" applyFill="1" applyBorder="1" applyAlignment="1">
      <alignment horizontal="left" vertical="top"/>
    </xf>
    <xf numFmtId="0" fontId="44" fillId="0" borderId="35" xfId="35" applyFont="1" applyFill="1" applyBorder="1" applyAlignment="1" applyProtection="1">
      <alignment horizontal="left" vertical="center"/>
      <protection hidden="1"/>
    </xf>
    <xf numFmtId="0" fontId="43" fillId="0" borderId="0" xfId="35" applyFont="1" applyFill="1" applyBorder="1" applyAlignment="1" applyProtection="1">
      <alignment horizontal="left" vertical="center"/>
      <protection hidden="1"/>
    </xf>
    <xf numFmtId="168" fontId="3" fillId="0" borderId="36" xfId="1" applyNumberFormat="1" applyFont="1" applyFill="1" applyBorder="1" applyAlignment="1" applyProtection="1">
      <alignment vertical="center"/>
    </xf>
    <xf numFmtId="165" fontId="4" fillId="5" borderId="50" xfId="35" applyNumberFormat="1" applyFont="1" applyFill="1" applyBorder="1" applyAlignment="1" applyProtection="1">
      <alignment horizontal="right" vertical="center"/>
    </xf>
    <xf numFmtId="165" fontId="4" fillId="5" borderId="51" xfId="35" applyNumberFormat="1" applyFont="1" applyFill="1" applyBorder="1" applyAlignment="1" applyProtection="1">
      <alignment horizontal="right" vertical="center"/>
    </xf>
    <xf numFmtId="0" fontId="36" fillId="5" borderId="0" xfId="9" applyFont="1" applyFill="1" applyAlignment="1" applyProtection="1"/>
    <xf numFmtId="0" fontId="43" fillId="7" borderId="4" xfId="33" applyFont="1" applyFill="1" applyBorder="1" applyAlignment="1">
      <alignment horizontal="center" vertical="top"/>
    </xf>
    <xf numFmtId="0" fontId="4" fillId="0" borderId="43" xfId="35" applyFont="1" applyFill="1" applyBorder="1" applyAlignment="1" applyProtection="1">
      <alignment horizontal="center" vertical="top" wrapText="1"/>
    </xf>
    <xf numFmtId="0" fontId="4" fillId="0" borderId="37" xfId="35" applyFont="1" applyFill="1" applyBorder="1" applyAlignment="1" applyProtection="1">
      <alignment horizontal="center" vertical="top" wrapText="1"/>
    </xf>
    <xf numFmtId="0" fontId="4" fillId="0" borderId="13" xfId="35" applyFont="1" applyFill="1" applyBorder="1" applyAlignment="1" applyProtection="1">
      <alignment horizontal="left" vertical="top" wrapText="1"/>
    </xf>
    <xf numFmtId="14" fontId="4" fillId="0" borderId="14" xfId="35" applyNumberFormat="1" applyFont="1" applyFill="1" applyBorder="1" applyAlignment="1" applyProtection="1">
      <alignment horizontal="center" vertical="top" wrapText="1"/>
    </xf>
    <xf numFmtId="165" fontId="4" fillId="0" borderId="15" xfId="35" applyNumberFormat="1" applyFont="1" applyFill="1" applyBorder="1" applyAlignment="1" applyProtection="1">
      <alignment horizontal="right" vertical="center"/>
    </xf>
    <xf numFmtId="1" fontId="4" fillId="5" borderId="50" xfId="1" applyNumberFormat="1" applyFont="1" applyFill="1" applyBorder="1" applyAlignment="1" applyProtection="1">
      <alignment horizontal="center" vertical="top"/>
    </xf>
    <xf numFmtId="168" fontId="3" fillId="5" borderId="50" xfId="1" applyNumberFormat="1" applyFont="1" applyFill="1" applyBorder="1" applyAlignment="1" applyProtection="1">
      <alignment horizontal="left" vertical="top"/>
    </xf>
    <xf numFmtId="168" fontId="3" fillId="5" borderId="51" xfId="1" applyNumberFormat="1" applyFont="1" applyFill="1" applyBorder="1" applyAlignment="1" applyProtection="1">
      <alignment horizontal="left" vertical="top"/>
    </xf>
    <xf numFmtId="1" fontId="4" fillId="5" borderId="51" xfId="1" applyNumberFormat="1" applyFont="1" applyFill="1" applyBorder="1" applyAlignment="1" applyProtection="1">
      <alignment horizontal="center" vertical="top"/>
    </xf>
    <xf numFmtId="0" fontId="47" fillId="2" borderId="0" xfId="16" applyFont="1" applyFill="1"/>
    <xf numFmtId="0" fontId="2" fillId="5" borderId="0" xfId="9" applyFill="1" applyAlignment="1" applyProtection="1">
      <alignment horizontal="left"/>
    </xf>
    <xf numFmtId="0" fontId="4" fillId="3" borderId="5" xfId="33" applyFont="1" applyFill="1" applyBorder="1" applyAlignment="1">
      <alignment horizontal="left" vertical="top"/>
    </xf>
    <xf numFmtId="165" fontId="4" fillId="7" borderId="1" xfId="35" quotePrefix="1" applyNumberFormat="1" applyFont="1" applyFill="1" applyBorder="1" applyAlignment="1" applyProtection="1">
      <alignment horizontal="center" vertical="center"/>
    </xf>
    <xf numFmtId="3" fontId="8" fillId="3" borderId="5" xfId="33" applyNumberFormat="1" applyFont="1" applyFill="1" applyBorder="1" applyAlignment="1">
      <alignment horizontal="left" vertical="top"/>
    </xf>
    <xf numFmtId="0" fontId="49" fillId="3" borderId="0" xfId="33" applyFont="1" applyFill="1" applyBorder="1" applyAlignment="1">
      <alignment horizontal="left" vertical="center"/>
    </xf>
    <xf numFmtId="14" fontId="3" fillId="2" borderId="0" xfId="0" applyNumberFormat="1" applyFont="1" applyFill="1"/>
    <xf numFmtId="0" fontId="3" fillId="0" borderId="56" xfId="35" applyFont="1" applyFill="1" applyBorder="1" applyAlignment="1" applyProtection="1">
      <alignment horizontal="center" vertical="center"/>
      <protection hidden="1"/>
    </xf>
    <xf numFmtId="0" fontId="4" fillId="0" borderId="38" xfId="35" applyFont="1" applyFill="1" applyBorder="1" applyAlignment="1" applyProtection="1">
      <alignment horizontal="left" vertical="center" wrapText="1"/>
    </xf>
    <xf numFmtId="14" fontId="4" fillId="0" borderId="57" xfId="35" applyNumberFormat="1" applyFont="1" applyFill="1" applyBorder="1" applyAlignment="1" applyProtection="1">
      <alignment horizontal="center" vertical="center" wrapText="1"/>
    </xf>
    <xf numFmtId="165" fontId="3" fillId="5" borderId="58" xfId="35" applyNumberFormat="1" applyFont="1" applyFill="1" applyBorder="1" applyAlignment="1" applyProtection="1">
      <alignment horizontal="right" vertical="center"/>
    </xf>
    <xf numFmtId="165" fontId="3" fillId="5" borderId="48" xfId="35" applyNumberFormat="1" applyFont="1" applyFill="1" applyBorder="1" applyAlignment="1" applyProtection="1">
      <alignment horizontal="right" vertical="center"/>
    </xf>
    <xf numFmtId="14" fontId="8" fillId="5" borderId="2" xfId="0" applyNumberFormat="1" applyFont="1" applyFill="1" applyBorder="1"/>
    <xf numFmtId="14" fontId="3" fillId="5" borderId="4" xfId="35" applyNumberFormat="1" applyFont="1" applyFill="1" applyBorder="1" applyAlignment="1" applyProtection="1">
      <alignment horizontal="center" vertical="center"/>
    </xf>
    <xf numFmtId="14" fontId="3" fillId="5" borderId="18" xfId="35" applyNumberFormat="1" applyFont="1" applyFill="1" applyBorder="1" applyAlignment="1" applyProtection="1">
      <alignment horizontal="center" vertical="center"/>
    </xf>
    <xf numFmtId="0" fontId="8" fillId="0" borderId="0" xfId="21" applyFont="1" applyFill="1" applyAlignment="1">
      <alignment horizontal="left"/>
    </xf>
    <xf numFmtId="0" fontId="8" fillId="0" borderId="0" xfId="21" applyFont="1" applyFill="1" applyAlignment="1">
      <alignment horizontal="center"/>
    </xf>
    <xf numFmtId="0" fontId="8" fillId="0" borderId="0" xfId="21" applyFont="1" applyFill="1" applyAlignment="1" applyProtection="1">
      <alignment horizontal="center"/>
    </xf>
    <xf numFmtId="0" fontId="4" fillId="0" borderId="52" xfId="35" applyFont="1" applyFill="1" applyBorder="1" applyAlignment="1" applyProtection="1">
      <alignment horizontal="center" vertical="center" wrapText="1"/>
    </xf>
    <xf numFmtId="0" fontId="4" fillId="0" borderId="41" xfId="35" applyFont="1" applyFill="1" applyBorder="1" applyAlignment="1" applyProtection="1">
      <alignment horizontal="center" vertical="center" wrapText="1"/>
    </xf>
    <xf numFmtId="0" fontId="4" fillId="0" borderId="22" xfId="35" applyFont="1" applyFill="1" applyBorder="1" applyAlignment="1" applyProtection="1">
      <alignment horizontal="center" vertical="center" wrapText="1"/>
    </xf>
    <xf numFmtId="0" fontId="4" fillId="0" borderId="30" xfId="35" applyFont="1" applyFill="1" applyBorder="1" applyAlignment="1" applyProtection="1">
      <alignment horizontal="center" vertical="center" wrapText="1"/>
    </xf>
    <xf numFmtId="0" fontId="4" fillId="0" borderId="53" xfId="35" applyFont="1" applyFill="1" applyBorder="1" applyAlignment="1" applyProtection="1">
      <alignment horizontal="center" vertical="center" wrapText="1"/>
    </xf>
    <xf numFmtId="0" fontId="4" fillId="0" borderId="54" xfId="35" applyFont="1" applyFill="1" applyBorder="1" applyAlignment="1" applyProtection="1">
      <alignment horizontal="center" vertical="center" wrapText="1"/>
    </xf>
    <xf numFmtId="0" fontId="4" fillId="0" borderId="55" xfId="35" applyFont="1" applyFill="1" applyBorder="1" applyAlignment="1" applyProtection="1">
      <alignment horizontal="center" vertical="center" wrapText="1"/>
    </xf>
    <xf numFmtId="0" fontId="4" fillId="0" borderId="27" xfId="35" applyFont="1" applyFill="1" applyBorder="1" applyAlignment="1" applyProtection="1">
      <alignment horizontal="center" vertical="center" wrapText="1"/>
    </xf>
    <xf numFmtId="0" fontId="37" fillId="0" borderId="2" xfId="35" applyFont="1" applyFill="1" applyBorder="1" applyAlignment="1" applyProtection="1">
      <alignment horizontal="justify" vertical="top" wrapText="1"/>
    </xf>
    <xf numFmtId="168" fontId="3" fillId="5" borderId="17" xfId="1" applyNumberFormat="1" applyFont="1" applyFill="1" applyBorder="1" applyAlignment="1" applyProtection="1">
      <alignment horizontal="left" vertical="top"/>
    </xf>
    <xf numFmtId="168" fontId="3" fillId="5" borderId="13" xfId="1" applyNumberFormat="1" applyFont="1" applyFill="1" applyBorder="1" applyAlignment="1" applyProtection="1">
      <alignment horizontal="left" vertical="top"/>
    </xf>
    <xf numFmtId="168" fontId="3" fillId="5" borderId="45" xfId="1" applyNumberFormat="1" applyFont="1" applyFill="1" applyBorder="1" applyAlignment="1" applyProtection="1">
      <alignment horizontal="left" vertical="top"/>
    </xf>
    <xf numFmtId="168" fontId="3" fillId="5" borderId="3" xfId="1" applyNumberFormat="1" applyFont="1" applyFill="1" applyBorder="1" applyAlignment="1" applyProtection="1">
      <alignment horizontal="left" vertical="top"/>
    </xf>
    <xf numFmtId="168" fontId="3" fillId="5" borderId="2" xfId="1" applyNumberFormat="1" applyFont="1" applyFill="1" applyBorder="1" applyAlignment="1" applyProtection="1">
      <alignment horizontal="left" vertical="top"/>
    </xf>
    <xf numFmtId="168" fontId="3" fillId="5" borderId="43" xfId="1" applyNumberFormat="1" applyFont="1" applyFill="1" applyBorder="1" applyAlignment="1" applyProtection="1">
      <alignment horizontal="left" vertical="top"/>
    </xf>
    <xf numFmtId="3" fontId="43" fillId="3" borderId="21" xfId="33" applyNumberFormat="1" applyFont="1" applyFill="1" applyBorder="1" applyAlignment="1">
      <alignment horizontal="justify" vertical="top" wrapText="1"/>
    </xf>
    <xf numFmtId="3" fontId="43" fillId="3" borderId="38" xfId="33" applyNumberFormat="1" applyFont="1" applyFill="1" applyBorder="1" applyAlignment="1">
      <alignment horizontal="justify" vertical="top" wrapText="1"/>
    </xf>
    <xf numFmtId="3" fontId="44" fillId="3" borderId="0" xfId="33" applyNumberFormat="1" applyFont="1" applyFill="1" applyBorder="1" applyAlignment="1">
      <alignment horizontal="justify" vertical="top" wrapText="1"/>
    </xf>
    <xf numFmtId="168" fontId="3" fillId="5" borderId="18" xfId="1" applyNumberFormat="1" applyFont="1" applyFill="1" applyBorder="1" applyAlignment="1" applyProtection="1">
      <alignment horizontal="center" vertical="top"/>
    </xf>
    <xf numFmtId="168" fontId="3" fillId="5" borderId="15" xfId="1" applyNumberFormat="1" applyFont="1" applyFill="1" applyBorder="1" applyAlignment="1" applyProtection="1">
      <alignment horizontal="center" vertical="top"/>
    </xf>
    <xf numFmtId="0" fontId="3" fillId="0" borderId="0" xfId="35" applyFont="1" applyFill="1" applyBorder="1" applyAlignment="1" applyProtection="1">
      <alignment horizontal="left" vertical="top" wrapText="1"/>
      <protection hidden="1"/>
    </xf>
    <xf numFmtId="0" fontId="4" fillId="0" borderId="16" xfId="35" applyFont="1" applyFill="1" applyBorder="1" applyAlignment="1" applyProtection="1">
      <alignment horizontal="center" vertical="top" wrapText="1"/>
    </xf>
    <xf numFmtId="0" fontId="4" fillId="0" borderId="9" xfId="35" applyFont="1" applyFill="1" applyBorder="1" applyAlignment="1" applyProtection="1">
      <alignment horizontal="center" vertical="top" wrapText="1"/>
    </xf>
    <xf numFmtId="168" fontId="3" fillId="5" borderId="4" xfId="1" applyNumberFormat="1" applyFont="1" applyFill="1" applyBorder="1" applyAlignment="1" applyProtection="1">
      <alignment horizontal="center" vertical="top"/>
    </xf>
    <xf numFmtId="168" fontId="3" fillId="5" borderId="11" xfId="1" applyNumberFormat="1" applyFont="1" applyFill="1" applyBorder="1" applyAlignment="1" applyProtection="1">
      <alignment horizontal="center" vertical="top"/>
    </xf>
  </cellXfs>
  <cellStyles count="38">
    <cellStyle name="Ezres" xfId="1" builtinId="3"/>
    <cellStyle name="Ezres 2" xfId="2"/>
    <cellStyle name="Ezres 3" xfId="3"/>
    <cellStyle name="Ezres 4" xfId="4"/>
    <cellStyle name="Ezres 5" xfId="5"/>
    <cellStyle name="Ezres 6" xfId="6"/>
    <cellStyle name="Ezres 6 2" xfId="7"/>
    <cellStyle name="Ezres 7" xfId="8"/>
    <cellStyle name="Hivatkozás" xfId="9" builtinId="8"/>
    <cellStyle name="Hivatkozás 2" xfId="10"/>
    <cellStyle name="Hivatkozás 2 2" xfId="11"/>
    <cellStyle name="Hivatkozás 3" xfId="12"/>
    <cellStyle name="Normál" xfId="0" builtinId="0"/>
    <cellStyle name="Normál 10" xfId="13"/>
    <cellStyle name="Normál 11" xfId="14"/>
    <cellStyle name="Normál 2" xfId="15"/>
    <cellStyle name="Normál 2 2" xfId="16"/>
    <cellStyle name="Normál 2 3" xfId="17"/>
    <cellStyle name="Normál 2 4" xfId="18"/>
    <cellStyle name="Normál 2 5" xfId="19"/>
    <cellStyle name="Normál 2_JAVÍTÁS KM-AII_2011_Targyi_eszkozok" xfId="20"/>
    <cellStyle name="Normál 3" xfId="21"/>
    <cellStyle name="Normál 3 2" xfId="22"/>
    <cellStyle name="Normál 3 2 2" xfId="23"/>
    <cellStyle name="Normál 3 3" xfId="24"/>
    <cellStyle name="Normál 4" xfId="25"/>
    <cellStyle name="Normál 4 2" xfId="26"/>
    <cellStyle name="Normál 5" xfId="27"/>
    <cellStyle name="Normál 6" xfId="28"/>
    <cellStyle name="Normál 7" xfId="29"/>
    <cellStyle name="Normál 8" xfId="30"/>
    <cellStyle name="Normál 9" xfId="31"/>
    <cellStyle name="Normal_1997os osztalékkorlát" xfId="32"/>
    <cellStyle name="Normál_Dunacargo - forgalmi - A 2004-2005-05-25" xfId="33"/>
    <cellStyle name="Normal_MERLEG1" xfId="34"/>
    <cellStyle name="Normál_MUNKALAP" xfId="35"/>
    <cellStyle name="Standard_BRPRINT" xfId="36"/>
    <cellStyle name="Százalék 2" xfId="37"/>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pageSetUpPr fitToPage="1"/>
  </sheetPr>
  <dimension ref="A1:G36"/>
  <sheetViews>
    <sheetView showGridLines="0" tabSelected="1" zoomScaleNormal="100" workbookViewId="0">
      <selection sqref="A1:D1"/>
    </sheetView>
  </sheetViews>
  <sheetFormatPr defaultRowHeight="12.75" x14ac:dyDescent="0.2"/>
  <cols>
    <col min="1" max="1" width="9.140625" style="176"/>
    <col min="2" max="2" width="12" style="176" customWidth="1"/>
    <col min="3" max="3" width="60.42578125" style="270" customWidth="1"/>
    <col min="4" max="4" width="19.28515625" style="185" bestFit="1" customWidth="1"/>
    <col min="5" max="16384" width="9.140625" style="176"/>
  </cols>
  <sheetData>
    <row r="1" spans="1:7" ht="15" customHeight="1" x14ac:dyDescent="0.3">
      <c r="A1" s="400" t="s">
        <v>352</v>
      </c>
      <c r="B1" s="400"/>
      <c r="C1" s="400"/>
      <c r="D1" s="400"/>
      <c r="G1" s="180"/>
    </row>
    <row r="2" spans="1:7" ht="15" customHeight="1" x14ac:dyDescent="0.3">
      <c r="A2" s="401" t="s">
        <v>149</v>
      </c>
      <c r="B2" s="401"/>
      <c r="C2" s="401"/>
      <c r="D2" s="401"/>
      <c r="G2" s="180"/>
    </row>
    <row r="3" spans="1:7" ht="16.5" customHeight="1" x14ac:dyDescent="0.3">
      <c r="A3" s="401" t="s">
        <v>237</v>
      </c>
      <c r="B3" s="401"/>
      <c r="C3" s="401"/>
      <c r="D3" s="401"/>
      <c r="G3" s="180"/>
    </row>
    <row r="4" spans="1:7" ht="16.5" customHeight="1" x14ac:dyDescent="0.3">
      <c r="A4" s="177"/>
      <c r="B4" s="177"/>
      <c r="C4" s="295" t="s">
        <v>238</v>
      </c>
      <c r="D4" s="178"/>
      <c r="G4" s="180"/>
    </row>
    <row r="5" spans="1:7" ht="16.5" customHeight="1" x14ac:dyDescent="0.3">
      <c r="A5" s="177"/>
      <c r="B5" s="177"/>
      <c r="C5" s="295"/>
      <c r="D5" s="178"/>
      <c r="G5" s="180"/>
    </row>
    <row r="6" spans="1:7" ht="15" customHeight="1" x14ac:dyDescent="0.3">
      <c r="A6" s="402">
        <f>Alapa!C17</f>
        <v>0</v>
      </c>
      <c r="B6" s="402"/>
      <c r="C6" s="402"/>
      <c r="D6" s="402"/>
      <c r="G6" s="180"/>
    </row>
    <row r="7" spans="1:7" ht="15" customHeight="1" x14ac:dyDescent="0.3">
      <c r="A7" s="402" t="str">
        <f>IF(Alapa!C18=0," ",Alapa!C18)</f>
        <v xml:space="preserve"> </v>
      </c>
      <c r="B7" s="402"/>
      <c r="C7" s="402"/>
      <c r="D7" s="402"/>
      <c r="G7" s="180"/>
    </row>
    <row r="8" spans="1:7" ht="16.5" customHeight="1" x14ac:dyDescent="0.3">
      <c r="A8" s="298"/>
      <c r="B8" s="298"/>
      <c r="C8" s="295" t="str">
        <f>"ADÓSZÁM:  "&amp;Alapa!C25</f>
        <v xml:space="preserve">ADÓSZÁM:  </v>
      </c>
      <c r="D8" s="297"/>
      <c r="G8" s="180"/>
    </row>
    <row r="9" spans="1:7" ht="12.75" customHeight="1" x14ac:dyDescent="0.2">
      <c r="A9" s="177"/>
      <c r="B9" s="177"/>
      <c r="C9" s="294"/>
      <c r="D9" s="179"/>
      <c r="G9" s="180"/>
    </row>
    <row r="10" spans="1:7" ht="24.95" customHeight="1" x14ac:dyDescent="0.2">
      <c r="A10" s="225" t="s">
        <v>117</v>
      </c>
      <c r="B10" s="177"/>
      <c r="C10" s="265"/>
      <c r="D10" s="16"/>
      <c r="G10" s="180"/>
    </row>
    <row r="11" spans="1:7" ht="24.95" customHeight="1" x14ac:dyDescent="0.2">
      <c r="A11" s="231" t="s">
        <v>126</v>
      </c>
      <c r="B11" s="177"/>
      <c r="C11" s="265"/>
      <c r="D11" s="215" t="s">
        <v>119</v>
      </c>
      <c r="G11" s="180"/>
    </row>
    <row r="12" spans="1:7" ht="24.95" customHeight="1" x14ac:dyDescent="0.2">
      <c r="A12" s="231" t="s">
        <v>120</v>
      </c>
      <c r="B12" s="177"/>
      <c r="C12" s="265"/>
      <c r="D12" s="114" t="s">
        <v>121</v>
      </c>
      <c r="G12" s="180"/>
    </row>
    <row r="13" spans="1:7" ht="24.95" customHeight="1" x14ac:dyDescent="0.2">
      <c r="A13" s="231" t="s">
        <v>169</v>
      </c>
      <c r="B13" s="177"/>
      <c r="C13" s="265"/>
      <c r="D13" s="216" t="s">
        <v>171</v>
      </c>
      <c r="G13" s="180"/>
    </row>
    <row r="14" spans="1:7" ht="24.95" customHeight="1" x14ac:dyDescent="0.2">
      <c r="A14" s="231" t="s">
        <v>176</v>
      </c>
      <c r="B14" s="177"/>
      <c r="C14" s="265"/>
      <c r="D14" s="217" t="s">
        <v>172</v>
      </c>
      <c r="G14" s="180"/>
    </row>
    <row r="15" spans="1:7" x14ac:dyDescent="0.2">
      <c r="A15" s="106"/>
      <c r="B15" s="177"/>
      <c r="C15" s="264"/>
      <c r="D15" s="264"/>
      <c r="G15" s="180"/>
    </row>
    <row r="16" spans="1:7" x14ac:dyDescent="0.2">
      <c r="A16" s="177"/>
      <c r="B16" s="177"/>
      <c r="C16" s="264"/>
      <c r="D16" s="179"/>
    </row>
    <row r="17" spans="1:4" ht="16.5" x14ac:dyDescent="0.3">
      <c r="A17" s="181" t="s">
        <v>150</v>
      </c>
      <c r="B17" s="181" t="s">
        <v>151</v>
      </c>
      <c r="C17" s="266" t="s">
        <v>152</v>
      </c>
      <c r="D17" s="296" t="s">
        <v>153</v>
      </c>
    </row>
    <row r="18" spans="1:4" ht="16.5" x14ac:dyDescent="0.3">
      <c r="A18" s="182" t="s">
        <v>154</v>
      </c>
      <c r="B18" s="183"/>
      <c r="C18" s="267"/>
      <c r="D18" s="182"/>
    </row>
    <row r="19" spans="1:4" ht="16.5" x14ac:dyDescent="0.3">
      <c r="A19" s="184"/>
      <c r="B19" s="184" t="s">
        <v>177</v>
      </c>
      <c r="C19" s="268" t="s">
        <v>178</v>
      </c>
      <c r="D19" s="182"/>
    </row>
    <row r="20" spans="1:4" ht="16.5" x14ac:dyDescent="0.3">
      <c r="A20" s="184"/>
      <c r="B20" s="228" t="s">
        <v>173</v>
      </c>
      <c r="C20" s="266" t="s">
        <v>344</v>
      </c>
      <c r="D20" s="226" t="s">
        <v>236</v>
      </c>
    </row>
    <row r="21" spans="1:4" ht="16.5" x14ac:dyDescent="0.3">
      <c r="A21" s="184"/>
      <c r="B21" s="228" t="s">
        <v>173</v>
      </c>
      <c r="C21" s="266" t="s">
        <v>160</v>
      </c>
      <c r="D21" s="226" t="s">
        <v>127</v>
      </c>
    </row>
    <row r="22" spans="1:4" ht="16.5" x14ac:dyDescent="0.3">
      <c r="A22" s="182"/>
      <c r="B22" s="228" t="s">
        <v>173</v>
      </c>
      <c r="C22" s="269" t="s">
        <v>161</v>
      </c>
      <c r="D22" s="226" t="s">
        <v>98</v>
      </c>
    </row>
    <row r="23" spans="1:4" ht="16.5" x14ac:dyDescent="0.3">
      <c r="A23" s="182"/>
      <c r="B23" s="228" t="s">
        <v>173</v>
      </c>
      <c r="C23" s="269" t="s">
        <v>162</v>
      </c>
      <c r="D23" s="226" t="s">
        <v>80</v>
      </c>
    </row>
    <row r="24" spans="1:4" ht="16.5" x14ac:dyDescent="0.3">
      <c r="A24" s="182"/>
      <c r="B24" s="228" t="s">
        <v>173</v>
      </c>
      <c r="C24" s="269" t="s">
        <v>163</v>
      </c>
      <c r="D24" s="226" t="s">
        <v>81</v>
      </c>
    </row>
    <row r="25" spans="1:4" ht="16.5" x14ac:dyDescent="0.3">
      <c r="A25" s="182"/>
      <c r="B25" s="228" t="s">
        <v>173</v>
      </c>
      <c r="C25" s="269" t="s">
        <v>164</v>
      </c>
      <c r="D25" s="226" t="s">
        <v>97</v>
      </c>
    </row>
    <row r="26" spans="1:4" ht="16.5" x14ac:dyDescent="0.3">
      <c r="A26" s="182"/>
      <c r="B26" s="228" t="s">
        <v>173</v>
      </c>
      <c r="C26" s="269" t="s">
        <v>164</v>
      </c>
      <c r="D26" s="226" t="s">
        <v>215</v>
      </c>
    </row>
    <row r="27" spans="1:4" ht="16.5" x14ac:dyDescent="0.3">
      <c r="A27" s="182"/>
      <c r="B27" s="228" t="s">
        <v>95</v>
      </c>
      <c r="C27" s="269" t="s">
        <v>165</v>
      </c>
      <c r="D27" s="227" t="s">
        <v>95</v>
      </c>
    </row>
    <row r="28" spans="1:4" ht="16.5" x14ac:dyDescent="0.3">
      <c r="A28" s="182"/>
      <c r="B28" s="228" t="s">
        <v>132</v>
      </c>
      <c r="C28" s="269" t="s">
        <v>166</v>
      </c>
      <c r="D28" s="227" t="s">
        <v>132</v>
      </c>
    </row>
    <row r="29" spans="1:4" x14ac:dyDescent="0.2">
      <c r="A29" s="177"/>
      <c r="B29" s="177"/>
      <c r="C29" s="263"/>
      <c r="D29" s="179"/>
    </row>
    <row r="30" spans="1:4" x14ac:dyDescent="0.2">
      <c r="A30" s="177"/>
      <c r="B30" s="177"/>
      <c r="C30" s="263"/>
      <c r="D30" s="179"/>
    </row>
    <row r="31" spans="1:4" ht="16.5" x14ac:dyDescent="0.3">
      <c r="A31" s="182"/>
      <c r="B31" s="276" t="s">
        <v>344</v>
      </c>
      <c r="C31" s="269"/>
      <c r="D31" s="227"/>
    </row>
    <row r="32" spans="1:4" ht="16.5" x14ac:dyDescent="0.3">
      <c r="A32" s="182"/>
      <c r="B32" s="277" t="s">
        <v>118</v>
      </c>
      <c r="C32" s="269" t="s">
        <v>160</v>
      </c>
      <c r="D32" s="226" t="s">
        <v>127</v>
      </c>
    </row>
    <row r="33" spans="1:4" ht="16.5" x14ac:dyDescent="0.3">
      <c r="A33" s="182"/>
      <c r="B33" s="277" t="s">
        <v>123</v>
      </c>
      <c r="C33" s="269" t="s">
        <v>162</v>
      </c>
      <c r="D33" s="226" t="s">
        <v>80</v>
      </c>
    </row>
    <row r="34" spans="1:4" ht="16.5" x14ac:dyDescent="0.3">
      <c r="A34" s="182"/>
      <c r="B34" s="277" t="s">
        <v>122</v>
      </c>
      <c r="C34" s="269" t="s">
        <v>164</v>
      </c>
      <c r="D34" s="226" t="s">
        <v>97</v>
      </c>
    </row>
    <row r="35" spans="1:4" ht="16.5" x14ac:dyDescent="0.3">
      <c r="A35" s="182"/>
      <c r="B35" s="277" t="s">
        <v>125</v>
      </c>
      <c r="C35" s="269" t="s">
        <v>164</v>
      </c>
      <c r="D35" s="226" t="s">
        <v>215</v>
      </c>
    </row>
    <row r="36" spans="1:4" ht="16.5" x14ac:dyDescent="0.3">
      <c r="A36" s="182"/>
      <c r="B36" s="277" t="s">
        <v>170</v>
      </c>
      <c r="C36" s="269" t="s">
        <v>161</v>
      </c>
      <c r="D36" s="226" t="s">
        <v>98</v>
      </c>
    </row>
  </sheetData>
  <mergeCells count="5">
    <mergeCell ref="A1:D1"/>
    <mergeCell ref="A3:D3"/>
    <mergeCell ref="A6:D6"/>
    <mergeCell ref="A7:D7"/>
    <mergeCell ref="A2:D2"/>
  </mergeCells>
  <hyperlinks>
    <hyperlink ref="D21" location="'HIPA-00'!A1" display="'HIPA-00"/>
    <hyperlink ref="D22" location="'HIPA-01'!A1" display="'HIPA-01"/>
    <hyperlink ref="D23" location="'HIPA-02'!A1" display="'HIPA-02"/>
    <hyperlink ref="D24" location="'HIPA-03'!A1" display="'HIPA-03"/>
    <hyperlink ref="D25" location="'HIPA-04'!A1" display="'HIPA-04"/>
    <hyperlink ref="D27" location="INNOV!A1" display="INNOV"/>
    <hyperlink ref="D28" location="REHAB!A1" display="REHAB"/>
    <hyperlink ref="D26" location="'HIPA-05'!A1" display="HIPA-05"/>
    <hyperlink ref="D20" location="Tartalom!B31" display="Használati útmutató"/>
    <hyperlink ref="D32" location="'HIPA-00'!A1" display="'HIPA-00"/>
    <hyperlink ref="D33" location="'HIPA-02'!A1" display="'HIPA-02"/>
    <hyperlink ref="D34" location="'HIPA-04'!A1" display="'HIPA-04"/>
    <hyperlink ref="D35" location="'HIPA-05'!A1" display="HIPA-05"/>
    <hyperlink ref="D36" location="'HIPA-01'!A1" display="'HIPA-01"/>
  </hyperlinks>
  <pageMargins left="0.78740157480314965" right="0.78740157480314965" top="1.3779527559055118" bottom="0.98425196850393704" header="0.70866141732283472" footer="0.51181102362204722"/>
  <pageSetup paperSize="9" scale="86" orientation="portrait" r:id="rId1"/>
  <headerFooter alignWithMargins="0">
    <oddHeader xml:space="preserve">&amp;C&amp;"Arial CE,Félkövér" </oddHeader>
    <oddFooter>&amp;L&amp;"Arial Narrow,Normál"&amp;8&amp;F/&amp;A&amp;C&amp;"Arial Narrow,Normál"&amp;8&amp;P/&amp;N&amp;R&amp;"Arial Narrow,Normál"&amp;8DigitAudit/AuditDok</oddFooter>
  </headerFooter>
  <rowBreaks count="1" manualBreakCount="1">
    <brk id="28"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workbookViewId="0"/>
  </sheetViews>
  <sheetFormatPr defaultRowHeight="14.25" x14ac:dyDescent="0.2"/>
  <cols>
    <col min="1" max="1" width="6.42578125" style="293" customWidth="1"/>
    <col min="2" max="2" width="41.85546875" style="293" customWidth="1"/>
    <col min="3" max="4" width="23.5703125" style="293" customWidth="1"/>
    <col min="5" max="5" width="13.140625" style="293" customWidth="1"/>
    <col min="6" max="6" width="23.5703125" style="293" customWidth="1"/>
    <col min="7" max="16384" width="9.140625" style="293"/>
  </cols>
  <sheetData>
    <row r="1" spans="1:14" ht="32.1" customHeight="1" x14ac:dyDescent="0.3">
      <c r="A1"/>
      <c r="B1" s="302"/>
      <c r="C1"/>
      <c r="D1"/>
      <c r="E1"/>
      <c r="F1"/>
      <c r="G1"/>
      <c r="H1"/>
      <c r="I1"/>
      <c r="J1"/>
      <c r="K1"/>
      <c r="L1"/>
      <c r="M1"/>
      <c r="N1"/>
    </row>
    <row r="2" spans="1:14" ht="15" customHeight="1" x14ac:dyDescent="0.2">
      <c r="A2"/>
      <c r="B2"/>
      <c r="C2"/>
      <c r="D2"/>
      <c r="E2"/>
      <c r="F2"/>
      <c r="G2"/>
      <c r="H2"/>
      <c r="I2"/>
      <c r="J2"/>
      <c r="K2"/>
      <c r="L2"/>
      <c r="M2"/>
      <c r="N2"/>
    </row>
    <row r="3" spans="1:14" ht="15" customHeight="1" x14ac:dyDescent="0.2">
      <c r="A3"/>
      <c r="B3"/>
      <c r="C3"/>
      <c r="D3" s="303"/>
      <c r="E3"/>
      <c r="F3"/>
      <c r="G3"/>
      <c r="H3"/>
      <c r="I3"/>
      <c r="J3"/>
      <c r="K3"/>
      <c r="L3"/>
      <c r="M3"/>
      <c r="N3"/>
    </row>
    <row r="4" spans="1:14" ht="15" customHeight="1" x14ac:dyDescent="0.2">
      <c r="A4"/>
      <c r="B4"/>
      <c r="C4"/>
      <c r="D4"/>
      <c r="E4"/>
      <c r="F4"/>
      <c r="G4"/>
      <c r="H4"/>
      <c r="I4"/>
      <c r="J4"/>
      <c r="K4"/>
      <c r="L4"/>
      <c r="M4"/>
      <c r="N4"/>
    </row>
    <row r="5" spans="1:14" ht="15" customHeight="1" x14ac:dyDescent="0.2">
      <c r="A5"/>
      <c r="B5"/>
      <c r="C5"/>
      <c r="D5" s="303"/>
      <c r="E5"/>
      <c r="F5"/>
      <c r="G5"/>
      <c r="H5"/>
      <c r="I5"/>
      <c r="J5"/>
      <c r="K5"/>
      <c r="L5"/>
      <c r="M5"/>
      <c r="N5"/>
    </row>
    <row r="6" spans="1:14" ht="15" customHeight="1" x14ac:dyDescent="0.2">
      <c r="A6"/>
      <c r="B6"/>
      <c r="C6"/>
      <c r="D6"/>
      <c r="E6"/>
      <c r="F6"/>
      <c r="G6"/>
      <c r="H6"/>
      <c r="I6"/>
      <c r="J6"/>
      <c r="K6"/>
      <c r="L6"/>
      <c r="M6"/>
      <c r="N6"/>
    </row>
    <row r="7" spans="1:14" ht="15" customHeight="1" x14ac:dyDescent="0.2">
      <c r="A7"/>
      <c r="B7"/>
      <c r="C7"/>
      <c r="D7"/>
      <c r="E7"/>
      <c r="F7"/>
      <c r="G7"/>
      <c r="H7"/>
      <c r="I7"/>
      <c r="J7"/>
      <c r="K7"/>
      <c r="L7"/>
      <c r="M7"/>
      <c r="N7"/>
    </row>
    <row r="8" spans="1:14" x14ac:dyDescent="0.2">
      <c r="A8"/>
      <c r="B8"/>
      <c r="C8"/>
      <c r="D8"/>
      <c r="E8"/>
      <c r="F8"/>
      <c r="G8"/>
      <c r="H8"/>
      <c r="I8"/>
      <c r="J8"/>
      <c r="K8"/>
      <c r="L8"/>
      <c r="M8"/>
      <c r="N8"/>
    </row>
    <row r="9" spans="1:14" x14ac:dyDescent="0.2">
      <c r="A9"/>
      <c r="B9"/>
      <c r="C9"/>
      <c r="D9"/>
      <c r="E9"/>
      <c r="F9"/>
      <c r="G9"/>
      <c r="H9"/>
      <c r="I9"/>
      <c r="J9"/>
      <c r="K9"/>
      <c r="L9"/>
      <c r="M9"/>
      <c r="N9"/>
    </row>
    <row r="10" spans="1:14" x14ac:dyDescent="0.2">
      <c r="A10"/>
      <c r="B10"/>
      <c r="C10"/>
      <c r="D10"/>
      <c r="E10"/>
      <c r="F10"/>
      <c r="G10"/>
      <c r="H10"/>
      <c r="I10"/>
      <c r="J10"/>
      <c r="K10"/>
      <c r="L10"/>
      <c r="M10"/>
      <c r="N10"/>
    </row>
    <row r="11" spans="1:14" x14ac:dyDescent="0.2">
      <c r="A11"/>
      <c r="B11"/>
      <c r="C11"/>
      <c r="D11"/>
      <c r="E11"/>
      <c r="F11"/>
      <c r="G11"/>
      <c r="H11"/>
      <c r="I11"/>
      <c r="J11"/>
      <c r="K11"/>
      <c r="L11"/>
      <c r="M11"/>
      <c r="N11"/>
    </row>
    <row r="12" spans="1:14" x14ac:dyDescent="0.2">
      <c r="A12"/>
      <c r="B12"/>
      <c r="C12"/>
      <c r="D12"/>
      <c r="E12"/>
      <c r="F12"/>
      <c r="G12"/>
      <c r="H12"/>
      <c r="I12"/>
      <c r="J12"/>
      <c r="K12"/>
      <c r="L12"/>
      <c r="M12"/>
      <c r="N12"/>
    </row>
    <row r="13" spans="1:14" x14ac:dyDescent="0.2">
      <c r="A13"/>
      <c r="B13"/>
      <c r="C13"/>
      <c r="D13"/>
      <c r="E13"/>
      <c r="F13"/>
      <c r="G13"/>
      <c r="H13"/>
      <c r="I13"/>
      <c r="J13"/>
      <c r="K13"/>
      <c r="L13"/>
      <c r="M13"/>
      <c r="N13"/>
    </row>
    <row r="14" spans="1:14" x14ac:dyDescent="0.2">
      <c r="A14"/>
      <c r="B14"/>
      <c r="C14"/>
      <c r="D14"/>
      <c r="E14"/>
      <c r="F14"/>
      <c r="G14"/>
      <c r="H14"/>
      <c r="I14"/>
      <c r="J14"/>
      <c r="K14"/>
      <c r="L14"/>
      <c r="M14"/>
      <c r="N14"/>
    </row>
    <row r="15" spans="1:14" x14ac:dyDescent="0.2">
      <c r="A15"/>
      <c r="B15"/>
      <c r="C15"/>
      <c r="D15"/>
      <c r="E15"/>
      <c r="F15"/>
      <c r="G15"/>
      <c r="H15"/>
      <c r="I15"/>
      <c r="J15"/>
      <c r="K15"/>
      <c r="L15"/>
      <c r="M15"/>
      <c r="N15"/>
    </row>
    <row r="16" spans="1:14" x14ac:dyDescent="0.2">
      <c r="A16"/>
      <c r="B16"/>
      <c r="C16"/>
      <c r="D16"/>
      <c r="E16"/>
      <c r="F16"/>
      <c r="G16"/>
      <c r="H16"/>
      <c r="I16"/>
      <c r="J16"/>
      <c r="K16"/>
      <c r="L16"/>
      <c r="M16"/>
      <c r="N16"/>
    </row>
    <row r="17" spans="1:14" x14ac:dyDescent="0.2">
      <c r="A17"/>
      <c r="B17"/>
      <c r="C17"/>
      <c r="D17"/>
      <c r="E17"/>
      <c r="F17"/>
      <c r="G17"/>
      <c r="H17"/>
      <c r="I17"/>
      <c r="J17"/>
      <c r="K17"/>
      <c r="L17"/>
      <c r="M17"/>
      <c r="N17"/>
    </row>
    <row r="18" spans="1:14" x14ac:dyDescent="0.2">
      <c r="A18"/>
      <c r="B18"/>
      <c r="C18"/>
      <c r="D18"/>
      <c r="E18"/>
      <c r="F18"/>
      <c r="G18"/>
      <c r="H18"/>
      <c r="I18"/>
      <c r="J18"/>
      <c r="K18"/>
      <c r="L18"/>
      <c r="M18"/>
      <c r="N18"/>
    </row>
    <row r="19" spans="1:14" x14ac:dyDescent="0.2">
      <c r="A19"/>
      <c r="B19"/>
      <c r="C19"/>
      <c r="D19"/>
      <c r="E19"/>
      <c r="F19"/>
      <c r="G19"/>
      <c r="H19"/>
      <c r="I19"/>
      <c r="J19"/>
      <c r="K19"/>
      <c r="L19"/>
      <c r="M19"/>
      <c r="N19"/>
    </row>
    <row r="20" spans="1:14" x14ac:dyDescent="0.2">
      <c r="A20"/>
      <c r="B20"/>
      <c r="C20"/>
      <c r="D20"/>
      <c r="E20"/>
      <c r="F20"/>
      <c r="G20"/>
      <c r="H20"/>
      <c r="I20"/>
      <c r="J20"/>
      <c r="K20"/>
      <c r="L20"/>
      <c r="M20"/>
      <c r="N20"/>
    </row>
    <row r="21" spans="1:14" x14ac:dyDescent="0.2">
      <c r="A21"/>
      <c r="B21"/>
      <c r="C21"/>
      <c r="D21"/>
      <c r="E21"/>
      <c r="F21"/>
      <c r="G21"/>
      <c r="H21"/>
      <c r="I21"/>
      <c r="J21"/>
      <c r="K21"/>
      <c r="L21"/>
      <c r="M21"/>
      <c r="N21"/>
    </row>
    <row r="22" spans="1:14" x14ac:dyDescent="0.2">
      <c r="A22"/>
      <c r="B22"/>
      <c r="C22"/>
      <c r="D22"/>
      <c r="E22"/>
      <c r="F22"/>
      <c r="G22"/>
      <c r="H22"/>
      <c r="I22"/>
      <c r="J22"/>
      <c r="K22"/>
      <c r="L22"/>
      <c r="M22"/>
      <c r="N22"/>
    </row>
    <row r="23" spans="1:14" x14ac:dyDescent="0.2">
      <c r="A23"/>
      <c r="B23"/>
      <c r="C23"/>
      <c r="D23"/>
      <c r="E23"/>
      <c r="F23"/>
      <c r="G23"/>
      <c r="H23"/>
      <c r="I23"/>
      <c r="J23"/>
      <c r="K23"/>
      <c r="L23"/>
      <c r="M23"/>
      <c r="N23"/>
    </row>
    <row r="24" spans="1:14" x14ac:dyDescent="0.2">
      <c r="A24"/>
      <c r="B24"/>
      <c r="C24"/>
      <c r="D24"/>
      <c r="E24"/>
      <c r="F24"/>
      <c r="G24"/>
      <c r="H24"/>
      <c r="I24"/>
      <c r="J24"/>
      <c r="K24"/>
      <c r="L24"/>
      <c r="M24"/>
      <c r="N24"/>
    </row>
    <row r="25" spans="1:14" x14ac:dyDescent="0.2">
      <c r="A25"/>
      <c r="B25"/>
      <c r="C25"/>
      <c r="D25"/>
      <c r="E25"/>
      <c r="F25"/>
      <c r="G25"/>
      <c r="H25"/>
      <c r="I25"/>
      <c r="J25"/>
      <c r="K25"/>
      <c r="L25"/>
      <c r="M25"/>
      <c r="N25"/>
    </row>
    <row r="26" spans="1:14" x14ac:dyDescent="0.2">
      <c r="A26"/>
      <c r="B26"/>
      <c r="C26"/>
      <c r="D26"/>
      <c r="E26"/>
      <c r="F26"/>
      <c r="G26"/>
      <c r="H26"/>
      <c r="I26"/>
      <c r="J26"/>
      <c r="K26"/>
      <c r="L26"/>
      <c r="M26"/>
      <c r="N26"/>
    </row>
    <row r="27" spans="1:14" x14ac:dyDescent="0.2">
      <c r="A27"/>
      <c r="B27"/>
      <c r="C27"/>
      <c r="D27"/>
      <c r="E27"/>
      <c r="F27"/>
      <c r="G27"/>
      <c r="H27"/>
      <c r="I27"/>
      <c r="J27"/>
      <c r="K27"/>
      <c r="L27"/>
      <c r="M27"/>
      <c r="N27"/>
    </row>
    <row r="28" spans="1:14" x14ac:dyDescent="0.2">
      <c r="A28"/>
      <c r="B28"/>
      <c r="C28"/>
      <c r="D28"/>
      <c r="E28"/>
      <c r="F28"/>
      <c r="G28"/>
      <c r="H28"/>
      <c r="I28"/>
      <c r="J28"/>
      <c r="K28"/>
      <c r="L28"/>
      <c r="M28"/>
      <c r="N28"/>
    </row>
    <row r="29" spans="1:14" x14ac:dyDescent="0.2">
      <c r="A29"/>
      <c r="B29"/>
      <c r="C29"/>
      <c r="D29"/>
      <c r="E29"/>
      <c r="F29"/>
      <c r="G29"/>
      <c r="H29"/>
      <c r="I29"/>
      <c r="J29"/>
      <c r="K29"/>
      <c r="L29"/>
      <c r="M29"/>
      <c r="N29"/>
    </row>
    <row r="30" spans="1:14" x14ac:dyDescent="0.2">
      <c r="A30"/>
      <c r="B30"/>
      <c r="C30"/>
      <c r="D30"/>
      <c r="E30"/>
      <c r="F30"/>
      <c r="G30"/>
      <c r="H30"/>
      <c r="I30"/>
      <c r="J30"/>
      <c r="K30"/>
      <c r="L30"/>
      <c r="M30"/>
      <c r="N30"/>
    </row>
    <row r="31" spans="1:14" x14ac:dyDescent="0.2">
      <c r="A31"/>
      <c r="B31"/>
      <c r="C31"/>
      <c r="D31"/>
      <c r="E31"/>
      <c r="F31"/>
      <c r="G31"/>
      <c r="H31"/>
      <c r="I31"/>
      <c r="J31"/>
      <c r="K31"/>
      <c r="L31"/>
      <c r="M31"/>
      <c r="N31"/>
    </row>
    <row r="32" spans="1:14" x14ac:dyDescent="0.2">
      <c r="A32"/>
      <c r="B32"/>
      <c r="C32"/>
      <c r="D32"/>
      <c r="E32"/>
      <c r="F32"/>
      <c r="G32"/>
      <c r="H32"/>
      <c r="I32"/>
      <c r="J32"/>
      <c r="K32"/>
      <c r="L32"/>
      <c r="M32"/>
      <c r="N32"/>
    </row>
    <row r="33" spans="1:14" x14ac:dyDescent="0.2">
      <c r="A33"/>
      <c r="B33"/>
      <c r="C33"/>
      <c r="D33"/>
      <c r="E33"/>
      <c r="F33"/>
      <c r="G33"/>
      <c r="H33"/>
      <c r="I33"/>
      <c r="J33"/>
      <c r="K33"/>
      <c r="L33"/>
      <c r="M33"/>
      <c r="N33"/>
    </row>
    <row r="34" spans="1:14" x14ac:dyDescent="0.2">
      <c r="A34"/>
      <c r="B34"/>
      <c r="C34"/>
      <c r="D34"/>
      <c r="E34"/>
      <c r="F34"/>
      <c r="G34"/>
      <c r="H34"/>
      <c r="I34"/>
      <c r="J34"/>
      <c r="K34"/>
      <c r="L34"/>
      <c r="M34"/>
      <c r="N34"/>
    </row>
    <row r="35" spans="1:14" x14ac:dyDescent="0.2">
      <c r="A35"/>
      <c r="B35"/>
      <c r="C35"/>
      <c r="D35"/>
      <c r="E35"/>
      <c r="F35"/>
      <c r="G35"/>
      <c r="H35"/>
      <c r="I35"/>
      <c r="J35"/>
      <c r="K35"/>
      <c r="L35"/>
      <c r="M35"/>
      <c r="N35"/>
    </row>
    <row r="36" spans="1:14" x14ac:dyDescent="0.2">
      <c r="A36"/>
      <c r="B36"/>
      <c r="C36"/>
      <c r="D36"/>
      <c r="E36"/>
      <c r="F36"/>
      <c r="G36"/>
      <c r="H36"/>
      <c r="I36"/>
      <c r="J36"/>
      <c r="K36"/>
      <c r="L36"/>
      <c r="M36"/>
      <c r="N36"/>
    </row>
    <row r="37" spans="1:14" x14ac:dyDescent="0.2">
      <c r="A37"/>
      <c r="B37"/>
      <c r="C37"/>
      <c r="D37"/>
      <c r="E37"/>
      <c r="F37"/>
      <c r="G37"/>
      <c r="H37"/>
      <c r="I37"/>
      <c r="J37"/>
      <c r="K37"/>
      <c r="L37"/>
      <c r="M37"/>
      <c r="N37"/>
    </row>
    <row r="38" spans="1:14" x14ac:dyDescent="0.2">
      <c r="A38"/>
      <c r="B38"/>
      <c r="C38"/>
      <c r="D38"/>
      <c r="E38"/>
      <c r="F38"/>
      <c r="G38"/>
      <c r="H38"/>
      <c r="I38"/>
      <c r="J38"/>
      <c r="K38"/>
      <c r="L38"/>
      <c r="M38"/>
      <c r="N38"/>
    </row>
    <row r="39" spans="1:14" x14ac:dyDescent="0.2">
      <c r="A39"/>
      <c r="B39"/>
      <c r="C39"/>
      <c r="D39"/>
      <c r="E39"/>
      <c r="F39"/>
      <c r="G39"/>
      <c r="H39"/>
      <c r="I39"/>
      <c r="J39"/>
      <c r="K39"/>
      <c r="L39"/>
      <c r="M39"/>
      <c r="N39"/>
    </row>
    <row r="40" spans="1:14" x14ac:dyDescent="0.2">
      <c r="A40"/>
      <c r="B40"/>
      <c r="C40"/>
      <c r="D40"/>
      <c r="E40"/>
      <c r="F40"/>
      <c r="G40"/>
      <c r="H40"/>
      <c r="I40"/>
      <c r="J40"/>
      <c r="K40"/>
      <c r="L40"/>
      <c r="M40"/>
      <c r="N40"/>
    </row>
    <row r="41" spans="1:14" x14ac:dyDescent="0.2">
      <c r="A41"/>
      <c r="B41"/>
      <c r="C41"/>
      <c r="D41"/>
      <c r="E41"/>
      <c r="F41"/>
      <c r="G41"/>
      <c r="H41"/>
      <c r="I41"/>
      <c r="J41"/>
      <c r="K41"/>
      <c r="L41"/>
      <c r="M41"/>
      <c r="N41"/>
    </row>
    <row r="42" spans="1:14" x14ac:dyDescent="0.2">
      <c r="A42"/>
      <c r="B42"/>
      <c r="C42"/>
      <c r="D42"/>
      <c r="E42"/>
      <c r="F42"/>
      <c r="G42"/>
      <c r="H42"/>
      <c r="I42"/>
      <c r="J42"/>
      <c r="K42"/>
      <c r="L42"/>
      <c r="M42"/>
      <c r="N42"/>
    </row>
    <row r="43" spans="1:14" x14ac:dyDescent="0.2">
      <c r="A43"/>
      <c r="B43"/>
      <c r="C43"/>
      <c r="D43"/>
      <c r="E43"/>
      <c r="F43"/>
      <c r="G43"/>
      <c r="H43"/>
      <c r="I43"/>
      <c r="J43"/>
      <c r="K43"/>
      <c r="L43"/>
      <c r="M43"/>
      <c r="N43"/>
    </row>
    <row r="44" spans="1:14" x14ac:dyDescent="0.2">
      <c r="A44"/>
      <c r="B44"/>
      <c r="C44"/>
      <c r="D44"/>
      <c r="E44"/>
      <c r="F44"/>
      <c r="G44"/>
      <c r="H44"/>
      <c r="I44"/>
      <c r="J44"/>
      <c r="K44"/>
      <c r="L44"/>
      <c r="M44"/>
      <c r="N44"/>
    </row>
    <row r="45" spans="1:14" x14ac:dyDescent="0.2">
      <c r="A45"/>
      <c r="B45"/>
      <c r="C45"/>
      <c r="D45"/>
      <c r="E45"/>
      <c r="F45"/>
      <c r="G45"/>
      <c r="H45"/>
      <c r="I45"/>
      <c r="J45"/>
      <c r="K45"/>
      <c r="L45"/>
      <c r="M45"/>
      <c r="N45"/>
    </row>
    <row r="46" spans="1:14" x14ac:dyDescent="0.2">
      <c r="A46"/>
      <c r="B46"/>
      <c r="C46"/>
      <c r="D46"/>
      <c r="E46"/>
      <c r="F46"/>
      <c r="G46"/>
      <c r="H46"/>
      <c r="I46"/>
      <c r="J46"/>
      <c r="K46"/>
      <c r="L46"/>
      <c r="M46"/>
      <c r="N46"/>
    </row>
    <row r="47" spans="1:14" x14ac:dyDescent="0.2">
      <c r="A47"/>
      <c r="B47"/>
      <c r="C47"/>
      <c r="D47"/>
      <c r="E47"/>
      <c r="F47"/>
      <c r="G47"/>
      <c r="H47"/>
      <c r="I47"/>
      <c r="J47"/>
      <c r="K47"/>
      <c r="L47"/>
      <c r="M47"/>
      <c r="N47"/>
    </row>
    <row r="48" spans="1:14" x14ac:dyDescent="0.2">
      <c r="A48"/>
      <c r="B48"/>
      <c r="C48"/>
      <c r="D48"/>
      <c r="E48"/>
      <c r="F48"/>
      <c r="G48"/>
      <c r="H48"/>
      <c r="I48"/>
      <c r="J48"/>
      <c r="K48"/>
      <c r="L48"/>
      <c r="M48"/>
      <c r="N48"/>
    </row>
    <row r="49" spans="1:14" x14ac:dyDescent="0.2">
      <c r="A49"/>
      <c r="B49"/>
      <c r="C49"/>
      <c r="D49"/>
      <c r="E49"/>
      <c r="F49"/>
      <c r="G49"/>
      <c r="H49"/>
      <c r="I49"/>
      <c r="J49"/>
      <c r="K49"/>
      <c r="L49"/>
      <c r="M49"/>
      <c r="N49"/>
    </row>
    <row r="50" spans="1:14" x14ac:dyDescent="0.2">
      <c r="A50"/>
      <c r="B50"/>
      <c r="C50"/>
      <c r="D50"/>
      <c r="E50"/>
      <c r="F50"/>
      <c r="G50"/>
      <c r="H50"/>
      <c r="I50"/>
      <c r="J50"/>
      <c r="K50"/>
      <c r="L50"/>
      <c r="M50"/>
      <c r="N50"/>
    </row>
    <row r="51" spans="1:14" x14ac:dyDescent="0.2">
      <c r="A51"/>
      <c r="B51"/>
      <c r="C51"/>
      <c r="D51"/>
      <c r="E51"/>
      <c r="F51"/>
      <c r="G51"/>
      <c r="H51"/>
      <c r="I51"/>
      <c r="J51"/>
      <c r="K51"/>
      <c r="L51"/>
      <c r="M51"/>
      <c r="N51"/>
    </row>
    <row r="52" spans="1:14" x14ac:dyDescent="0.2">
      <c r="A52"/>
      <c r="B52"/>
      <c r="C52"/>
      <c r="D52"/>
      <c r="E52"/>
      <c r="F52"/>
      <c r="G52"/>
      <c r="H52"/>
      <c r="I52"/>
      <c r="J52"/>
      <c r="K52"/>
      <c r="L52"/>
      <c r="M52"/>
      <c r="N52"/>
    </row>
    <row r="53" spans="1:14" x14ac:dyDescent="0.2">
      <c r="A53"/>
      <c r="B53"/>
      <c r="C53"/>
      <c r="D53"/>
      <c r="E53"/>
      <c r="F53"/>
      <c r="G53"/>
      <c r="H53"/>
      <c r="I53"/>
      <c r="J53"/>
      <c r="K53"/>
      <c r="L53"/>
      <c r="M53"/>
      <c r="N53"/>
    </row>
    <row r="54" spans="1:14" x14ac:dyDescent="0.2">
      <c r="A54"/>
      <c r="B54"/>
      <c r="C54"/>
      <c r="D54"/>
      <c r="E54"/>
      <c r="F54"/>
      <c r="G54"/>
      <c r="H54"/>
      <c r="I54"/>
      <c r="J54"/>
      <c r="K54"/>
      <c r="L54"/>
      <c r="M54"/>
      <c r="N54"/>
    </row>
    <row r="55" spans="1:14" x14ac:dyDescent="0.2">
      <c r="A55"/>
      <c r="B55"/>
      <c r="C55"/>
      <c r="D55"/>
      <c r="E55"/>
      <c r="F55"/>
      <c r="G55"/>
      <c r="H55"/>
      <c r="I55"/>
      <c r="J55"/>
      <c r="K55"/>
      <c r="L55"/>
      <c r="M55"/>
      <c r="N55"/>
    </row>
    <row r="56" spans="1:14" x14ac:dyDescent="0.2">
      <c r="A56"/>
      <c r="B56"/>
      <c r="C56"/>
      <c r="D56"/>
      <c r="E56"/>
      <c r="F56"/>
      <c r="G56"/>
      <c r="H56"/>
      <c r="I56"/>
      <c r="J56"/>
      <c r="K56"/>
      <c r="L56"/>
      <c r="M56"/>
      <c r="N56"/>
    </row>
    <row r="57" spans="1:14" x14ac:dyDescent="0.2">
      <c r="A57"/>
      <c r="B57"/>
      <c r="C57"/>
      <c r="D57"/>
      <c r="E57"/>
      <c r="F57"/>
      <c r="G57"/>
      <c r="H57"/>
      <c r="I57"/>
      <c r="J57"/>
      <c r="K57"/>
      <c r="L57"/>
      <c r="M57"/>
      <c r="N57"/>
    </row>
    <row r="58" spans="1:14" x14ac:dyDescent="0.2">
      <c r="A58"/>
      <c r="B58"/>
      <c r="C58"/>
      <c r="D58"/>
      <c r="E58"/>
      <c r="F58"/>
      <c r="G58"/>
      <c r="H58"/>
      <c r="I58"/>
      <c r="J58"/>
      <c r="K58"/>
      <c r="L58"/>
      <c r="M58"/>
      <c r="N58"/>
    </row>
    <row r="59" spans="1:14" x14ac:dyDescent="0.2">
      <c r="A59"/>
      <c r="B59"/>
      <c r="C59"/>
      <c r="D59"/>
      <c r="E59"/>
      <c r="F59"/>
      <c r="G59"/>
      <c r="H59"/>
      <c r="I59"/>
      <c r="J59"/>
      <c r="K59"/>
      <c r="L59"/>
      <c r="M59"/>
      <c r="N59"/>
    </row>
    <row r="60" spans="1:14" x14ac:dyDescent="0.2">
      <c r="A60"/>
      <c r="B60"/>
      <c r="C60"/>
      <c r="D60"/>
      <c r="E60"/>
      <c r="F60"/>
      <c r="G60"/>
      <c r="H60"/>
      <c r="I60"/>
      <c r="J60"/>
      <c r="K60"/>
      <c r="L60"/>
      <c r="M60"/>
      <c r="N60"/>
    </row>
    <row r="61" spans="1:14" x14ac:dyDescent="0.2">
      <c r="A61"/>
      <c r="B61"/>
      <c r="C61"/>
      <c r="D61"/>
      <c r="E61"/>
      <c r="F61"/>
      <c r="G61"/>
      <c r="H61"/>
      <c r="I61"/>
      <c r="J61"/>
      <c r="K61"/>
      <c r="L61"/>
      <c r="M61"/>
      <c r="N61"/>
    </row>
    <row r="62" spans="1:14" x14ac:dyDescent="0.2">
      <c r="A62"/>
      <c r="B62"/>
      <c r="C62"/>
      <c r="D62"/>
      <c r="E62"/>
      <c r="F62"/>
      <c r="G62"/>
      <c r="H62"/>
      <c r="I62"/>
      <c r="J62"/>
      <c r="K62"/>
      <c r="L62"/>
      <c r="M62"/>
      <c r="N62"/>
    </row>
    <row r="63" spans="1:14" x14ac:dyDescent="0.2">
      <c r="A63"/>
      <c r="B63"/>
      <c r="C63"/>
      <c r="D63"/>
      <c r="E63"/>
      <c r="F63"/>
      <c r="G63"/>
      <c r="H63"/>
      <c r="I63"/>
      <c r="J63"/>
      <c r="K63"/>
      <c r="L63"/>
      <c r="M63"/>
      <c r="N63"/>
    </row>
    <row r="64" spans="1:14" x14ac:dyDescent="0.2">
      <c r="A64"/>
      <c r="B64"/>
      <c r="C64"/>
      <c r="D64"/>
      <c r="E64"/>
      <c r="F64"/>
      <c r="G64"/>
      <c r="H64"/>
      <c r="I64"/>
      <c r="J64"/>
      <c r="K64"/>
      <c r="L64"/>
      <c r="M64"/>
      <c r="N64"/>
    </row>
    <row r="65" spans="1:14" x14ac:dyDescent="0.2">
      <c r="A65"/>
      <c r="B65"/>
      <c r="C65"/>
      <c r="D65"/>
      <c r="E65"/>
      <c r="F65"/>
      <c r="G65"/>
      <c r="H65"/>
      <c r="I65"/>
      <c r="J65"/>
      <c r="K65"/>
      <c r="L65"/>
      <c r="M65"/>
      <c r="N65"/>
    </row>
    <row r="66" spans="1:14" x14ac:dyDescent="0.2">
      <c r="A66"/>
      <c r="B66"/>
      <c r="C66"/>
      <c r="D66"/>
      <c r="E66"/>
      <c r="F66"/>
      <c r="G66"/>
      <c r="H66"/>
      <c r="I66"/>
      <c r="J66"/>
      <c r="K66"/>
      <c r="L66"/>
      <c r="M66"/>
      <c r="N66"/>
    </row>
    <row r="67" spans="1:14" x14ac:dyDescent="0.2">
      <c r="A67"/>
      <c r="B67"/>
      <c r="C67"/>
      <c r="D67"/>
      <c r="E67"/>
      <c r="F67"/>
      <c r="G67"/>
      <c r="H67"/>
      <c r="I67"/>
      <c r="J67"/>
      <c r="K67"/>
      <c r="L67"/>
      <c r="M67"/>
      <c r="N67"/>
    </row>
    <row r="68" spans="1:14" x14ac:dyDescent="0.2">
      <c r="A68"/>
      <c r="B68"/>
      <c r="C68"/>
      <c r="D68"/>
      <c r="E68"/>
      <c r="F68"/>
      <c r="G68"/>
      <c r="H68"/>
      <c r="I68"/>
      <c r="J68"/>
      <c r="K68"/>
      <c r="L68"/>
      <c r="M68"/>
      <c r="N68"/>
    </row>
    <row r="69" spans="1:14" x14ac:dyDescent="0.2">
      <c r="A69"/>
      <c r="B69"/>
      <c r="C69"/>
      <c r="D69"/>
      <c r="E69"/>
      <c r="F69"/>
      <c r="G69"/>
      <c r="H69"/>
      <c r="I69"/>
      <c r="J69"/>
      <c r="K69"/>
      <c r="L69"/>
      <c r="M69"/>
      <c r="N69"/>
    </row>
    <row r="70" spans="1:14" x14ac:dyDescent="0.2">
      <c r="A70"/>
      <c r="B70"/>
      <c r="C70"/>
      <c r="D70"/>
      <c r="E70"/>
      <c r="F70"/>
      <c r="G70"/>
      <c r="H70"/>
      <c r="I70"/>
      <c r="J70"/>
      <c r="K70"/>
      <c r="L70"/>
      <c r="M70"/>
      <c r="N70"/>
    </row>
    <row r="71" spans="1:14" x14ac:dyDescent="0.2">
      <c r="A71"/>
      <c r="B71"/>
      <c r="C71"/>
      <c r="D71"/>
      <c r="E71"/>
      <c r="F71"/>
      <c r="G71"/>
      <c r="H71"/>
      <c r="I71"/>
      <c r="J71"/>
      <c r="K71"/>
      <c r="L71"/>
      <c r="M71"/>
      <c r="N71"/>
    </row>
    <row r="72" spans="1:14" x14ac:dyDescent="0.2">
      <c r="A72"/>
      <c r="B72"/>
      <c r="C72"/>
      <c r="D72"/>
      <c r="E72"/>
      <c r="F72"/>
      <c r="G72"/>
      <c r="H72"/>
      <c r="I72"/>
      <c r="J72"/>
      <c r="K72"/>
      <c r="L72"/>
      <c r="M72"/>
      <c r="N72"/>
    </row>
    <row r="73" spans="1:14" x14ac:dyDescent="0.2">
      <c r="A73"/>
      <c r="B73"/>
      <c r="C73"/>
      <c r="D73"/>
      <c r="E73"/>
      <c r="F73"/>
      <c r="G73"/>
      <c r="H73"/>
      <c r="I73"/>
      <c r="J73"/>
      <c r="K73"/>
      <c r="L73"/>
      <c r="M73"/>
      <c r="N73"/>
    </row>
    <row r="74" spans="1:14" x14ac:dyDescent="0.2">
      <c r="A74"/>
      <c r="B74"/>
      <c r="C74"/>
      <c r="D74"/>
      <c r="E74"/>
      <c r="F74"/>
      <c r="G74"/>
      <c r="H74"/>
      <c r="I74"/>
      <c r="J74"/>
      <c r="K74"/>
      <c r="L74"/>
      <c r="M74"/>
      <c r="N74"/>
    </row>
    <row r="75" spans="1:14" x14ac:dyDescent="0.2">
      <c r="A75"/>
      <c r="B75"/>
      <c r="C75"/>
      <c r="D75"/>
      <c r="E75"/>
      <c r="F75"/>
      <c r="G75"/>
      <c r="H75"/>
      <c r="I75"/>
      <c r="J75"/>
      <c r="K75"/>
      <c r="L75"/>
      <c r="M75"/>
      <c r="N75"/>
    </row>
    <row r="76" spans="1:14" x14ac:dyDescent="0.2">
      <c r="A76"/>
      <c r="B76"/>
      <c r="C76"/>
      <c r="D76"/>
      <c r="E76"/>
      <c r="F76"/>
      <c r="G76"/>
      <c r="H76"/>
      <c r="I76"/>
      <c r="J76"/>
      <c r="K76"/>
      <c r="L76"/>
      <c r="M76"/>
      <c r="N76"/>
    </row>
    <row r="77" spans="1:14" x14ac:dyDescent="0.2">
      <c r="A77"/>
      <c r="B77"/>
      <c r="C77"/>
      <c r="D77"/>
      <c r="E77"/>
      <c r="F77"/>
      <c r="G77"/>
      <c r="H77"/>
      <c r="I77"/>
      <c r="J77"/>
      <c r="K77"/>
      <c r="L77"/>
      <c r="M77"/>
      <c r="N77"/>
    </row>
    <row r="78" spans="1:14" x14ac:dyDescent="0.2">
      <c r="A78"/>
      <c r="B78"/>
      <c r="C78"/>
      <c r="D78"/>
      <c r="E78"/>
      <c r="F78"/>
      <c r="G78"/>
      <c r="H78"/>
      <c r="I78"/>
      <c r="J78"/>
      <c r="K78"/>
      <c r="L78"/>
      <c r="M78"/>
      <c r="N78"/>
    </row>
    <row r="79" spans="1:14" x14ac:dyDescent="0.2">
      <c r="A79"/>
      <c r="B79"/>
      <c r="C79"/>
      <c r="D79"/>
      <c r="E79"/>
      <c r="F79"/>
      <c r="G79"/>
      <c r="H79"/>
      <c r="I79"/>
      <c r="J79"/>
      <c r="K79"/>
      <c r="L79"/>
      <c r="M79"/>
      <c r="N79"/>
    </row>
    <row r="80" spans="1:14" x14ac:dyDescent="0.2">
      <c r="A80"/>
      <c r="B80"/>
      <c r="C80"/>
      <c r="D80"/>
      <c r="E80"/>
      <c r="F80"/>
      <c r="G80"/>
      <c r="H80"/>
      <c r="I80"/>
      <c r="J80"/>
      <c r="K80"/>
      <c r="L80"/>
      <c r="M80"/>
      <c r="N80"/>
    </row>
    <row r="81" spans="1:14" x14ac:dyDescent="0.2">
      <c r="A81"/>
      <c r="B81"/>
      <c r="C81"/>
      <c r="D81"/>
      <c r="E81"/>
      <c r="F81"/>
      <c r="G81"/>
      <c r="H81"/>
      <c r="I81"/>
      <c r="J81"/>
      <c r="K81"/>
      <c r="L81"/>
      <c r="M81"/>
      <c r="N81"/>
    </row>
    <row r="82" spans="1:14" x14ac:dyDescent="0.2">
      <c r="A82"/>
      <c r="B82"/>
      <c r="C82"/>
      <c r="D82"/>
      <c r="E82"/>
      <c r="F82"/>
      <c r="G82"/>
      <c r="H82"/>
      <c r="I82"/>
      <c r="J82"/>
      <c r="K82"/>
      <c r="L82"/>
      <c r="M82"/>
      <c r="N82"/>
    </row>
    <row r="83" spans="1:14" x14ac:dyDescent="0.2">
      <c r="A83"/>
      <c r="B83"/>
      <c r="C83"/>
      <c r="D83"/>
      <c r="E83"/>
      <c r="F83"/>
      <c r="G83"/>
      <c r="H83"/>
      <c r="I83"/>
      <c r="J83"/>
      <c r="K83"/>
      <c r="L83"/>
      <c r="M83"/>
      <c r="N83"/>
    </row>
    <row r="84" spans="1:14" x14ac:dyDescent="0.2">
      <c r="A84"/>
      <c r="B84"/>
      <c r="C84"/>
      <c r="D84"/>
      <c r="E84"/>
      <c r="F84"/>
      <c r="G84"/>
      <c r="H84"/>
      <c r="I84"/>
      <c r="J84"/>
      <c r="K84"/>
      <c r="L84"/>
      <c r="M84"/>
      <c r="N84"/>
    </row>
    <row r="85" spans="1:14" x14ac:dyDescent="0.2">
      <c r="A85"/>
      <c r="B85"/>
      <c r="C85"/>
      <c r="D85"/>
      <c r="E85"/>
      <c r="F85"/>
      <c r="G85"/>
      <c r="H85"/>
      <c r="I85"/>
      <c r="J85"/>
      <c r="K85"/>
      <c r="L85"/>
      <c r="M85"/>
      <c r="N85"/>
    </row>
    <row r="86" spans="1:14" x14ac:dyDescent="0.2">
      <c r="A86"/>
      <c r="B86"/>
      <c r="C86"/>
      <c r="D86"/>
      <c r="E86"/>
      <c r="F86"/>
      <c r="G86"/>
      <c r="H86"/>
      <c r="I86"/>
      <c r="J86"/>
      <c r="K86"/>
      <c r="L86"/>
      <c r="M86"/>
      <c r="N86"/>
    </row>
    <row r="87" spans="1:14" x14ac:dyDescent="0.2">
      <c r="A87"/>
      <c r="B87"/>
      <c r="C87"/>
      <c r="D87"/>
      <c r="E87"/>
      <c r="F87"/>
      <c r="G87"/>
      <c r="H87"/>
      <c r="I87"/>
      <c r="J87"/>
      <c r="K87"/>
      <c r="L87"/>
      <c r="M87"/>
      <c r="N87"/>
    </row>
    <row r="88" spans="1:14" x14ac:dyDescent="0.2">
      <c r="A88"/>
      <c r="B88"/>
      <c r="C88"/>
      <c r="D88"/>
      <c r="E88"/>
      <c r="F88"/>
      <c r="G88"/>
      <c r="H88"/>
      <c r="I88"/>
      <c r="J88"/>
      <c r="K88"/>
      <c r="L88"/>
      <c r="M88"/>
      <c r="N88"/>
    </row>
    <row r="89" spans="1:14" x14ac:dyDescent="0.2">
      <c r="A89"/>
      <c r="B89"/>
      <c r="C89"/>
      <c r="D89"/>
      <c r="E89"/>
      <c r="F89"/>
      <c r="G89"/>
      <c r="H89"/>
      <c r="I89"/>
      <c r="J89"/>
      <c r="K89"/>
      <c r="L89"/>
      <c r="M89"/>
      <c r="N89"/>
    </row>
    <row r="90" spans="1:14" x14ac:dyDescent="0.2">
      <c r="A90"/>
      <c r="B90"/>
      <c r="C90"/>
      <c r="D90"/>
      <c r="E90"/>
      <c r="F90"/>
      <c r="G90"/>
      <c r="H90"/>
      <c r="I90"/>
      <c r="J90"/>
      <c r="K90"/>
      <c r="L90"/>
      <c r="M90"/>
      <c r="N90"/>
    </row>
    <row r="91" spans="1:14" x14ac:dyDescent="0.2">
      <c r="A91"/>
      <c r="B91"/>
      <c r="C91"/>
      <c r="D91"/>
      <c r="E91"/>
      <c r="F91"/>
      <c r="G91"/>
      <c r="H91"/>
      <c r="I91"/>
      <c r="J91"/>
      <c r="K91"/>
      <c r="L91"/>
      <c r="M91"/>
      <c r="N91"/>
    </row>
    <row r="92" spans="1:14" x14ac:dyDescent="0.2">
      <c r="A92"/>
      <c r="B92"/>
      <c r="C92"/>
      <c r="D92"/>
      <c r="E92"/>
      <c r="F92"/>
      <c r="G92"/>
      <c r="H92"/>
      <c r="I92"/>
      <c r="J92"/>
      <c r="K92"/>
      <c r="L92"/>
      <c r="M92"/>
      <c r="N92"/>
    </row>
    <row r="93" spans="1:14" x14ac:dyDescent="0.2">
      <c r="A93"/>
      <c r="B93"/>
      <c r="C93"/>
      <c r="D93"/>
      <c r="E93"/>
      <c r="F93"/>
      <c r="G93"/>
      <c r="H93"/>
      <c r="I93"/>
      <c r="J93"/>
      <c r="K93"/>
      <c r="L93"/>
      <c r="M93"/>
      <c r="N93"/>
    </row>
    <row r="94" spans="1:14" x14ac:dyDescent="0.2">
      <c r="A94"/>
      <c r="B94"/>
      <c r="C94"/>
      <c r="D94"/>
      <c r="E94"/>
      <c r="F94"/>
      <c r="G94"/>
      <c r="H94"/>
      <c r="I94"/>
      <c r="J94"/>
      <c r="K94"/>
      <c r="L94"/>
      <c r="M94"/>
      <c r="N94"/>
    </row>
    <row r="95" spans="1:14" x14ac:dyDescent="0.2">
      <c r="A95"/>
      <c r="B95"/>
      <c r="C95"/>
      <c r="D95"/>
      <c r="E95"/>
      <c r="F95"/>
      <c r="G95"/>
      <c r="H95"/>
      <c r="I95"/>
      <c r="J95"/>
      <c r="K95"/>
      <c r="L95"/>
      <c r="M95"/>
      <c r="N95"/>
    </row>
    <row r="96" spans="1:14" x14ac:dyDescent="0.2">
      <c r="A96"/>
      <c r="B96"/>
      <c r="C96"/>
      <c r="D96"/>
      <c r="E96"/>
      <c r="F96"/>
      <c r="G96"/>
      <c r="H96"/>
      <c r="I96"/>
      <c r="J96"/>
      <c r="K96"/>
      <c r="L96"/>
      <c r="M96"/>
      <c r="N96"/>
    </row>
    <row r="97" spans="1:14" x14ac:dyDescent="0.2">
      <c r="A97"/>
      <c r="B97"/>
      <c r="C97"/>
      <c r="D97"/>
      <c r="E97"/>
      <c r="F97"/>
      <c r="G97"/>
      <c r="H97"/>
      <c r="I97"/>
      <c r="J97"/>
      <c r="K97"/>
      <c r="L97"/>
      <c r="M97"/>
      <c r="N97"/>
    </row>
    <row r="98" spans="1:14" x14ac:dyDescent="0.2">
      <c r="A98"/>
      <c r="B98"/>
      <c r="C98"/>
      <c r="D98"/>
      <c r="E98"/>
      <c r="F98"/>
      <c r="G98"/>
      <c r="H98"/>
      <c r="I98"/>
      <c r="J98"/>
      <c r="K98"/>
      <c r="L98"/>
      <c r="M98"/>
      <c r="N98"/>
    </row>
    <row r="99" spans="1:14" x14ac:dyDescent="0.2">
      <c r="A99"/>
      <c r="B99"/>
      <c r="C99"/>
      <c r="D99"/>
      <c r="E99"/>
      <c r="F99"/>
      <c r="G99"/>
      <c r="H99"/>
      <c r="I99"/>
      <c r="J99"/>
      <c r="K99"/>
      <c r="L99"/>
      <c r="M99"/>
      <c r="N99"/>
    </row>
    <row r="100" spans="1:14" x14ac:dyDescent="0.2">
      <c r="A100"/>
      <c r="B100"/>
      <c r="C100"/>
      <c r="D100"/>
      <c r="E100"/>
      <c r="F100"/>
      <c r="G100"/>
      <c r="H100"/>
      <c r="I100"/>
      <c r="J100"/>
      <c r="K100"/>
      <c r="L100"/>
      <c r="M100"/>
      <c r="N100"/>
    </row>
    <row r="101" spans="1:14" x14ac:dyDescent="0.2">
      <c r="A101"/>
      <c r="B101"/>
      <c r="C101"/>
      <c r="D101"/>
      <c r="E101"/>
      <c r="F101"/>
      <c r="G101"/>
      <c r="H101"/>
      <c r="I101"/>
      <c r="J101"/>
      <c r="K101"/>
      <c r="L101"/>
      <c r="M101"/>
      <c r="N101"/>
    </row>
    <row r="102" spans="1:14" x14ac:dyDescent="0.2">
      <c r="A102"/>
      <c r="B102"/>
      <c r="C102"/>
      <c r="D102"/>
      <c r="E102"/>
      <c r="F102"/>
      <c r="G102"/>
      <c r="H102"/>
      <c r="I102"/>
      <c r="J102"/>
      <c r="K102"/>
      <c r="L102"/>
      <c r="M102"/>
      <c r="N102"/>
    </row>
    <row r="103" spans="1:14" x14ac:dyDescent="0.2">
      <c r="A103"/>
      <c r="B103"/>
      <c r="C103"/>
      <c r="D103"/>
      <c r="E103"/>
      <c r="F103"/>
      <c r="G103"/>
      <c r="H103"/>
      <c r="I103"/>
      <c r="J103"/>
      <c r="K103"/>
      <c r="L103"/>
      <c r="M103"/>
      <c r="N103"/>
    </row>
    <row r="104" spans="1:14" x14ac:dyDescent="0.2">
      <c r="A104"/>
      <c r="B104"/>
      <c r="C104"/>
      <c r="D104"/>
      <c r="E104"/>
      <c r="F104"/>
      <c r="G104"/>
      <c r="H104"/>
      <c r="I104"/>
      <c r="J104"/>
      <c r="K104"/>
      <c r="L104"/>
      <c r="M104"/>
      <c r="N104"/>
    </row>
    <row r="105" spans="1:14" x14ac:dyDescent="0.2">
      <c r="A105"/>
      <c r="B105"/>
      <c r="C105"/>
      <c r="D105"/>
      <c r="E105"/>
      <c r="F105"/>
      <c r="G105"/>
      <c r="H105"/>
      <c r="I105"/>
      <c r="J105"/>
      <c r="K105"/>
      <c r="L105"/>
      <c r="M105"/>
      <c r="N105"/>
    </row>
    <row r="106" spans="1:14" x14ac:dyDescent="0.2">
      <c r="A106"/>
      <c r="B106"/>
      <c r="C106"/>
      <c r="D106"/>
      <c r="E106"/>
      <c r="F106"/>
      <c r="G106"/>
      <c r="H106"/>
      <c r="I106"/>
      <c r="J106"/>
      <c r="K106"/>
      <c r="L106"/>
      <c r="M106"/>
      <c r="N106"/>
    </row>
    <row r="107" spans="1:14" x14ac:dyDescent="0.2">
      <c r="A107"/>
      <c r="B107"/>
      <c r="C107"/>
      <c r="D107"/>
      <c r="E107"/>
      <c r="F107"/>
      <c r="G107"/>
      <c r="H107"/>
      <c r="I107"/>
      <c r="J107"/>
      <c r="K107"/>
      <c r="L107"/>
      <c r="M107"/>
      <c r="N107"/>
    </row>
    <row r="108" spans="1:14" x14ac:dyDescent="0.2">
      <c r="A108"/>
      <c r="B108"/>
      <c r="C108"/>
      <c r="D108"/>
      <c r="E108"/>
      <c r="F108"/>
      <c r="G108"/>
      <c r="H108"/>
      <c r="I108"/>
      <c r="J108"/>
      <c r="K108"/>
      <c r="L108"/>
      <c r="M108"/>
      <c r="N108"/>
    </row>
    <row r="109" spans="1:14" x14ac:dyDescent="0.2">
      <c r="A109"/>
      <c r="B109"/>
      <c r="C109"/>
      <c r="D109"/>
      <c r="E109"/>
      <c r="F109"/>
      <c r="G109"/>
      <c r="H109"/>
      <c r="I109"/>
      <c r="J109"/>
      <c r="K109"/>
      <c r="L109"/>
      <c r="M109"/>
      <c r="N109"/>
    </row>
    <row r="110" spans="1:14" x14ac:dyDescent="0.2">
      <c r="A110"/>
      <c r="B110"/>
      <c r="C110"/>
      <c r="D110"/>
      <c r="E110"/>
      <c r="F110"/>
      <c r="G110"/>
      <c r="H110"/>
      <c r="I110"/>
      <c r="J110"/>
      <c r="K110"/>
      <c r="L110"/>
      <c r="M110"/>
      <c r="N110"/>
    </row>
    <row r="111" spans="1:14" x14ac:dyDescent="0.2">
      <c r="A111"/>
      <c r="B111"/>
      <c r="C111"/>
      <c r="D111"/>
      <c r="E111"/>
      <c r="F111"/>
      <c r="G111"/>
      <c r="H111"/>
      <c r="I111"/>
      <c r="J111"/>
      <c r="K111"/>
      <c r="L111"/>
      <c r="M111"/>
      <c r="N111"/>
    </row>
    <row r="112" spans="1:14" x14ac:dyDescent="0.2">
      <c r="A112"/>
      <c r="B112"/>
      <c r="C112"/>
      <c r="D112"/>
      <c r="E112"/>
      <c r="F112"/>
      <c r="G112"/>
      <c r="H112"/>
      <c r="I112"/>
      <c r="J112"/>
      <c r="K112"/>
      <c r="L112"/>
      <c r="M112"/>
      <c r="N112"/>
    </row>
    <row r="113" spans="1:14" x14ac:dyDescent="0.2">
      <c r="A113"/>
      <c r="B113"/>
      <c r="C113"/>
      <c r="D113"/>
      <c r="E113"/>
      <c r="F113"/>
      <c r="G113"/>
      <c r="H113"/>
      <c r="I113"/>
      <c r="J113"/>
      <c r="K113"/>
      <c r="L113"/>
      <c r="M113"/>
      <c r="N113"/>
    </row>
    <row r="114" spans="1:14" x14ac:dyDescent="0.2">
      <c r="A114"/>
      <c r="B114"/>
      <c r="C114"/>
      <c r="D114"/>
      <c r="E114"/>
      <c r="F114"/>
      <c r="G114"/>
      <c r="H114"/>
      <c r="I114"/>
      <c r="J114"/>
      <c r="K114"/>
      <c r="L114"/>
      <c r="M114"/>
      <c r="N114"/>
    </row>
    <row r="115" spans="1:14" x14ac:dyDescent="0.2">
      <c r="A115"/>
      <c r="B115"/>
      <c r="C115"/>
      <c r="D115"/>
      <c r="E115"/>
      <c r="F115"/>
      <c r="G115"/>
      <c r="H115"/>
      <c r="I115"/>
      <c r="J115"/>
      <c r="K115"/>
      <c r="L115"/>
      <c r="M115"/>
      <c r="N115"/>
    </row>
    <row r="116" spans="1:14" x14ac:dyDescent="0.2">
      <c r="A116"/>
      <c r="B116"/>
      <c r="C116"/>
      <c r="D116"/>
      <c r="E116"/>
      <c r="F116"/>
      <c r="G116"/>
      <c r="H116"/>
      <c r="I116"/>
      <c r="J116"/>
      <c r="K116"/>
      <c r="L116"/>
      <c r="M116"/>
      <c r="N116"/>
    </row>
    <row r="117" spans="1:14" x14ac:dyDescent="0.2">
      <c r="A117"/>
      <c r="B117"/>
      <c r="C117"/>
      <c r="D117"/>
      <c r="E117"/>
      <c r="F117"/>
      <c r="G117"/>
      <c r="H117"/>
      <c r="I117"/>
      <c r="J117"/>
      <c r="K117"/>
      <c r="L117"/>
      <c r="M117"/>
      <c r="N117"/>
    </row>
    <row r="118" spans="1:14" x14ac:dyDescent="0.2">
      <c r="A118"/>
      <c r="B118"/>
      <c r="C118"/>
      <c r="D118"/>
      <c r="E118"/>
      <c r="F118"/>
      <c r="G118"/>
      <c r="H118"/>
      <c r="I118"/>
      <c r="J118"/>
      <c r="K118"/>
      <c r="L118"/>
      <c r="M118"/>
      <c r="N118"/>
    </row>
    <row r="119" spans="1:14" x14ac:dyDescent="0.2">
      <c r="A119"/>
      <c r="B119"/>
      <c r="C119"/>
      <c r="D119"/>
      <c r="E119"/>
      <c r="F119"/>
      <c r="G119"/>
      <c r="H119"/>
      <c r="I119"/>
      <c r="J119"/>
      <c r="K119"/>
      <c r="L119"/>
      <c r="M119"/>
      <c r="N119"/>
    </row>
    <row r="120" spans="1:14" x14ac:dyDescent="0.2">
      <c r="A120"/>
      <c r="B120"/>
      <c r="C120"/>
      <c r="D120"/>
      <c r="E120"/>
      <c r="F120"/>
      <c r="G120"/>
      <c r="H120"/>
      <c r="I120"/>
      <c r="J120"/>
      <c r="K120"/>
      <c r="L120"/>
      <c r="M120"/>
      <c r="N120"/>
    </row>
    <row r="121" spans="1:14" x14ac:dyDescent="0.2">
      <c r="A121"/>
      <c r="B121"/>
      <c r="C121"/>
      <c r="D121"/>
      <c r="E121"/>
      <c r="F121"/>
      <c r="G121"/>
      <c r="H121"/>
      <c r="I121"/>
      <c r="J121"/>
      <c r="K121"/>
      <c r="L121"/>
      <c r="M121"/>
      <c r="N121"/>
    </row>
    <row r="122" spans="1:14" x14ac:dyDescent="0.2">
      <c r="A122"/>
      <c r="B122"/>
      <c r="C122"/>
      <c r="D122"/>
      <c r="E122"/>
      <c r="F122"/>
      <c r="G122"/>
      <c r="H122"/>
      <c r="I122"/>
      <c r="J122"/>
      <c r="K122"/>
      <c r="L122"/>
      <c r="M122"/>
      <c r="N122"/>
    </row>
    <row r="123" spans="1:14" x14ac:dyDescent="0.2">
      <c r="A123"/>
      <c r="B123"/>
      <c r="C123"/>
      <c r="D123"/>
      <c r="E123"/>
      <c r="F123"/>
      <c r="G123"/>
      <c r="H123"/>
      <c r="I123"/>
      <c r="J123"/>
      <c r="K123"/>
      <c r="L123"/>
      <c r="M123"/>
      <c r="N123"/>
    </row>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
  <sheetViews>
    <sheetView showGridLines="0" zoomScaleNormal="100" workbookViewId="0"/>
  </sheetViews>
  <sheetFormatPr defaultColWidth="8.85546875" defaultRowHeight="15.75" customHeight="1" x14ac:dyDescent="0.2"/>
  <cols>
    <col min="1" max="1" width="5.5703125" style="1" customWidth="1"/>
    <col min="2" max="2" width="42" style="1" customWidth="1"/>
    <col min="3" max="4" width="14.28515625" style="1" customWidth="1"/>
    <col min="5" max="5" width="19.42578125" style="1" customWidth="1"/>
    <col min="6" max="6" width="14.28515625" style="110" customWidth="1"/>
    <col min="7" max="7" width="14.28515625" style="1" customWidth="1"/>
    <col min="8" max="8" width="8.85546875" style="1"/>
    <col min="9" max="9" width="82.140625" style="1" customWidth="1"/>
    <col min="10" max="16384" width="8.85546875" style="1"/>
  </cols>
  <sheetData>
    <row r="1" spans="1:17" ht="15.75" customHeight="1" x14ac:dyDescent="0.2">
      <c r="A1" s="4" t="s">
        <v>127</v>
      </c>
      <c r="B1" s="3"/>
      <c r="C1" s="3"/>
      <c r="D1" s="4"/>
      <c r="E1" s="4"/>
      <c r="F1" s="386" t="s">
        <v>168</v>
      </c>
      <c r="Q1" s="229" t="s">
        <v>174</v>
      </c>
    </row>
    <row r="2" spans="1:17" ht="15.75" customHeight="1" x14ac:dyDescent="0.25">
      <c r="A2" s="6"/>
      <c r="B2" s="6"/>
      <c r="C2" s="6"/>
      <c r="D2" s="6"/>
      <c r="E2" s="6"/>
      <c r="F2" s="385" t="s">
        <v>324</v>
      </c>
      <c r="Q2" s="229" t="s">
        <v>105</v>
      </c>
    </row>
    <row r="3" spans="1:17" ht="15.75" customHeight="1" x14ac:dyDescent="0.2">
      <c r="A3" s="4" t="s">
        <v>128</v>
      </c>
      <c r="B3" s="4"/>
      <c r="C3" s="4"/>
      <c r="D3" s="6"/>
      <c r="E3" s="6"/>
      <c r="F3" s="109"/>
    </row>
    <row r="4" spans="1:17" ht="15.75" customHeight="1" x14ac:dyDescent="0.3">
      <c r="A4" s="171" t="str">
        <f>CONCATENATE("Ügyfél:   ",Alapa!$C$17)</f>
        <v xml:space="preserve">Ügyfél:   </v>
      </c>
      <c r="B4" s="22"/>
      <c r="C4" s="172"/>
      <c r="D4" s="24" t="str">
        <f>"Dátum:"</f>
        <v>Dátum:</v>
      </c>
      <c r="E4" s="397"/>
    </row>
    <row r="5" spans="1:17" ht="15.75" customHeight="1" x14ac:dyDescent="0.3">
      <c r="A5" s="10" t="str">
        <f>CONCATENATE("Fordulónap: ",Alapa!$C$12)</f>
        <v xml:space="preserve">Fordulónap: </v>
      </c>
      <c r="B5" s="9"/>
      <c r="C5" s="170"/>
      <c r="D5" s="61" t="str">
        <f>"Készítette:"</f>
        <v>Készítette:</v>
      </c>
      <c r="E5" s="13" t="e">
        <f>VLOOKUP(G5,Alapa!$G$2:$H$22,2)</f>
        <v>#N/A</v>
      </c>
      <c r="F5" s="111" t="s">
        <v>1</v>
      </c>
      <c r="G5" s="15">
        <v>1</v>
      </c>
    </row>
    <row r="6" spans="1:17" ht="15.75" customHeight="1" x14ac:dyDescent="0.3">
      <c r="A6" s="8"/>
      <c r="B6" s="8"/>
      <c r="C6" s="8"/>
      <c r="D6" s="12" t="s">
        <v>0</v>
      </c>
      <c r="E6" s="9" t="str">
        <f>IF(Alapa!$H$2=0," ",Alapa!$H$2)</f>
        <v xml:space="preserve"> </v>
      </c>
    </row>
    <row r="7" spans="1:17" ht="15.75" customHeight="1" thickBot="1" x14ac:dyDescent="0.35">
      <c r="A7" s="390" t="s">
        <v>242</v>
      </c>
      <c r="B7" s="8"/>
      <c r="C7" s="8"/>
      <c r="D7" s="16"/>
      <c r="E7" s="17"/>
    </row>
    <row r="8" spans="1:17" ht="23.25" x14ac:dyDescent="0.3">
      <c r="A8" s="200"/>
      <c r="B8" s="201" t="s">
        <v>116</v>
      </c>
      <c r="C8" s="202"/>
      <c r="D8" s="190"/>
      <c r="E8" s="257"/>
    </row>
    <row r="9" spans="1:17" ht="15.75" customHeight="1" x14ac:dyDescent="0.3">
      <c r="A9" s="193" t="s">
        <v>4</v>
      </c>
      <c r="B9" s="8"/>
      <c r="C9" s="8"/>
      <c r="D9" s="23" t="s">
        <v>5</v>
      </c>
      <c r="E9" s="258"/>
    </row>
    <row r="10" spans="1:17" ht="15.75" customHeight="1" thickBot="1" x14ac:dyDescent="0.35">
      <c r="A10" s="195">
        <f>Alapa!C25</f>
        <v>0</v>
      </c>
      <c r="B10" s="196"/>
      <c r="C10" s="196"/>
      <c r="D10" s="197">
        <f>Alapa!C17</f>
        <v>0</v>
      </c>
      <c r="E10" s="259"/>
      <c r="G10" s="110"/>
    </row>
    <row r="11" spans="1:17" ht="15.75" customHeight="1" x14ac:dyDescent="0.2">
      <c r="A11" s="365"/>
      <c r="B11" s="8"/>
      <c r="C11" s="8"/>
      <c r="D11" s="16"/>
      <c r="E11" s="366"/>
    </row>
    <row r="12" spans="1:17" ht="15.75" customHeight="1" x14ac:dyDescent="0.2">
      <c r="A12" s="367"/>
      <c r="B12" s="8" t="s">
        <v>117</v>
      </c>
      <c r="C12" s="8"/>
      <c r="D12" s="16"/>
      <c r="E12" s="366"/>
    </row>
    <row r="13" spans="1:17" ht="15.75" customHeight="1" x14ac:dyDescent="0.2">
      <c r="A13" s="367" t="s">
        <v>118</v>
      </c>
      <c r="B13" s="8" t="s">
        <v>126</v>
      </c>
      <c r="C13" s="8"/>
      <c r="D13" s="215" t="s">
        <v>119</v>
      </c>
      <c r="E13" s="366"/>
    </row>
    <row r="14" spans="1:17" ht="15.75" customHeight="1" x14ac:dyDescent="0.2">
      <c r="A14" s="367" t="s">
        <v>123</v>
      </c>
      <c r="B14" s="8" t="s">
        <v>120</v>
      </c>
      <c r="C14" s="8"/>
      <c r="D14" s="114" t="s">
        <v>121</v>
      </c>
      <c r="E14" s="366"/>
    </row>
    <row r="15" spans="1:17" ht="15.75" customHeight="1" x14ac:dyDescent="0.2">
      <c r="A15" s="367" t="s">
        <v>122</v>
      </c>
      <c r="B15" s="8" t="s">
        <v>124</v>
      </c>
      <c r="C15" s="8"/>
      <c r="D15" s="216" t="s">
        <v>171</v>
      </c>
      <c r="E15" s="366"/>
    </row>
    <row r="16" spans="1:17" ht="15.75" customHeight="1" x14ac:dyDescent="0.2">
      <c r="A16" s="368" t="s">
        <v>125</v>
      </c>
      <c r="B16" s="321" t="s">
        <v>175</v>
      </c>
      <c r="C16" s="321"/>
      <c r="D16" s="230" t="s">
        <v>172</v>
      </c>
      <c r="E16" s="366"/>
    </row>
    <row r="17" spans="1:13" ht="15.75" customHeight="1" x14ac:dyDescent="0.2">
      <c r="A17" s="367">
        <v>5</v>
      </c>
      <c r="B17" s="8" t="s">
        <v>220</v>
      </c>
      <c r="C17" s="8"/>
      <c r="D17" s="16"/>
      <c r="E17" s="366"/>
    </row>
    <row r="18" spans="1:13" ht="15.75" customHeight="1" x14ac:dyDescent="0.2">
      <c r="A18" s="367"/>
      <c r="B18" s="390"/>
      <c r="C18" s="8"/>
      <c r="D18" s="16"/>
      <c r="E18" s="366"/>
      <c r="G18" s="317" t="s">
        <v>275</v>
      </c>
    </row>
    <row r="19" spans="1:13" ht="15.75" customHeight="1" x14ac:dyDescent="0.2">
      <c r="A19" s="368"/>
      <c r="B19" s="319" t="s">
        <v>286</v>
      </c>
      <c r="C19" s="320"/>
      <c r="D19" s="116"/>
      <c r="E19" s="366"/>
      <c r="G19" s="317" t="s">
        <v>269</v>
      </c>
      <c r="I19" s="1" t="s">
        <v>270</v>
      </c>
    </row>
    <row r="20" spans="1:13" ht="15.75" customHeight="1" thickBot="1" x14ac:dyDescent="0.25">
      <c r="A20" s="369"/>
      <c r="B20" s="370"/>
      <c r="C20" s="28"/>
      <c r="D20" s="28"/>
      <c r="E20" s="371"/>
      <c r="I20" s="1" t="s">
        <v>271</v>
      </c>
    </row>
    <row r="21" spans="1:13" ht="41.25" customHeight="1" x14ac:dyDescent="0.2">
      <c r="A21" s="409" t="s">
        <v>114</v>
      </c>
      <c r="B21" s="403" t="s">
        <v>113</v>
      </c>
      <c r="C21" s="403" t="s">
        <v>99</v>
      </c>
      <c r="D21" s="405" t="s">
        <v>100</v>
      </c>
      <c r="E21" s="407" t="s">
        <v>6</v>
      </c>
      <c r="I21" s="318" t="s">
        <v>273</v>
      </c>
    </row>
    <row r="22" spans="1:13" ht="39.75" customHeight="1" x14ac:dyDescent="0.2">
      <c r="A22" s="410"/>
      <c r="B22" s="404"/>
      <c r="C22" s="404"/>
      <c r="D22" s="406"/>
      <c r="E22" s="408"/>
      <c r="I22" s="318" t="s">
        <v>272</v>
      </c>
    </row>
    <row r="23" spans="1:13" ht="18" customHeight="1" x14ac:dyDescent="0.2">
      <c r="A23" s="98">
        <v>1</v>
      </c>
      <c r="B23" s="21" t="s">
        <v>108</v>
      </c>
      <c r="C23" s="219"/>
      <c r="D23" s="283"/>
      <c r="E23" s="372"/>
      <c r="I23" s="355" t="s">
        <v>274</v>
      </c>
      <c r="J23" s="356"/>
      <c r="K23" s="356"/>
      <c r="L23" s="356"/>
      <c r="M23" s="357"/>
    </row>
    <row r="24" spans="1:13" ht="18" customHeight="1" x14ac:dyDescent="0.2">
      <c r="A24" s="98">
        <v>2</v>
      </c>
      <c r="B24" s="21" t="s">
        <v>109</v>
      </c>
      <c r="C24" s="283"/>
      <c r="D24" s="283"/>
      <c r="E24" s="372"/>
      <c r="I24" s="358" t="s">
        <v>285</v>
      </c>
      <c r="J24" s="359"/>
      <c r="K24" s="359"/>
      <c r="L24" s="359"/>
      <c r="M24" s="360"/>
    </row>
    <row r="25" spans="1:13" ht="18" customHeight="1" x14ac:dyDescent="0.2">
      <c r="A25" s="98">
        <v>3</v>
      </c>
      <c r="B25" s="95" t="s">
        <v>112</v>
      </c>
      <c r="C25" s="96">
        <f>C23+C24</f>
        <v>0</v>
      </c>
      <c r="D25" s="96">
        <f>D23+D24</f>
        <v>0</v>
      </c>
      <c r="E25" s="372"/>
    </row>
    <row r="26" spans="1:13" ht="18" customHeight="1" x14ac:dyDescent="0.2">
      <c r="A26" s="98">
        <v>4</v>
      </c>
      <c r="B26" s="21" t="s">
        <v>249</v>
      </c>
      <c r="C26" s="283"/>
      <c r="D26" s="283"/>
      <c r="E26" s="372"/>
    </row>
    <row r="27" spans="1:13" ht="38.25" x14ac:dyDescent="0.2">
      <c r="A27" s="98"/>
      <c r="B27" s="21" t="s">
        <v>247</v>
      </c>
      <c r="C27" s="107"/>
      <c r="D27" s="283"/>
      <c r="E27" s="372"/>
    </row>
    <row r="28" spans="1:13" ht="63.75" x14ac:dyDescent="0.2">
      <c r="A28" s="98"/>
      <c r="B28" s="21" t="s">
        <v>245</v>
      </c>
      <c r="C28" s="107"/>
      <c r="D28" s="283"/>
      <c r="E28" s="372"/>
      <c r="G28" s="110"/>
    </row>
    <row r="29" spans="1:13" ht="76.5" x14ac:dyDescent="0.2">
      <c r="A29" s="98"/>
      <c r="B29" s="21" t="s">
        <v>246</v>
      </c>
      <c r="C29" s="107"/>
      <c r="D29" s="283"/>
      <c r="E29" s="372"/>
    </row>
    <row r="30" spans="1:13" ht="18" customHeight="1" x14ac:dyDescent="0.2">
      <c r="A30" s="98">
        <v>6</v>
      </c>
      <c r="B30" s="21" t="s">
        <v>250</v>
      </c>
      <c r="C30" s="283"/>
      <c r="D30" s="283"/>
      <c r="E30" s="372"/>
    </row>
    <row r="31" spans="1:13" ht="38.25" x14ac:dyDescent="0.2">
      <c r="A31" s="98">
        <v>7</v>
      </c>
      <c r="B31" s="21" t="s">
        <v>248</v>
      </c>
      <c r="C31" s="107"/>
      <c r="D31" s="149"/>
      <c r="E31" s="372"/>
    </row>
    <row r="32" spans="1:13" ht="25.5" x14ac:dyDescent="0.2">
      <c r="A32" s="98">
        <v>10</v>
      </c>
      <c r="B32" s="97" t="s">
        <v>115</v>
      </c>
      <c r="C32" s="94">
        <f>C26+C30</f>
        <v>0</v>
      </c>
      <c r="D32" s="104">
        <f>D26-D27-D28-D29+D30-D31</f>
        <v>0</v>
      </c>
      <c r="E32" s="372"/>
    </row>
    <row r="33" spans="1:6" ht="17.25" customHeight="1" x14ac:dyDescent="0.2">
      <c r="A33" s="98">
        <v>11</v>
      </c>
      <c r="B33" s="21" t="s">
        <v>110</v>
      </c>
      <c r="C33" s="283"/>
      <c r="D33" s="149"/>
      <c r="E33" s="372"/>
    </row>
    <row r="34" spans="1:6" ht="38.25" x14ac:dyDescent="0.2">
      <c r="A34" s="98">
        <v>12</v>
      </c>
      <c r="B34" s="21" t="s">
        <v>233</v>
      </c>
      <c r="C34" s="283"/>
      <c r="D34" s="283"/>
      <c r="E34" s="372"/>
    </row>
    <row r="35" spans="1:6" ht="25.5" x14ac:dyDescent="0.2">
      <c r="A35" s="98">
        <v>13</v>
      </c>
      <c r="B35" s="21" t="s">
        <v>111</v>
      </c>
      <c r="C35" s="283"/>
      <c r="D35" s="149"/>
      <c r="E35" s="372"/>
    </row>
    <row r="36" spans="1:6" ht="25.5" x14ac:dyDescent="0.2">
      <c r="A36" s="98">
        <v>14</v>
      </c>
      <c r="B36" s="97" t="s">
        <v>243</v>
      </c>
      <c r="C36" s="94">
        <f>SUM(C33:C35)</f>
        <v>0</v>
      </c>
      <c r="D36" s="104">
        <f>SUM(D33:D35)</f>
        <v>0</v>
      </c>
      <c r="E36" s="372"/>
    </row>
    <row r="37" spans="1:6" thickBot="1" x14ac:dyDescent="0.25">
      <c r="A37" s="101">
        <v>15</v>
      </c>
      <c r="B37" s="102" t="s">
        <v>244</v>
      </c>
      <c r="C37" s="103">
        <f>C32+C36</f>
        <v>0</v>
      </c>
      <c r="D37" s="78">
        <f>D32+D36</f>
        <v>0</v>
      </c>
      <c r="E37" s="373"/>
      <c r="F37" s="374" t="s">
        <v>309</v>
      </c>
    </row>
    <row r="38" spans="1:6" ht="15.75" customHeight="1" x14ac:dyDescent="0.2">
      <c r="C38" s="232"/>
    </row>
    <row r="39" spans="1:6" ht="15.75" customHeight="1" x14ac:dyDescent="0.2">
      <c r="B39" s="1" t="s">
        <v>167</v>
      </c>
      <c r="F39" s="112"/>
    </row>
    <row r="40" spans="1:6" ht="15.75" customHeight="1" x14ac:dyDescent="0.2">
      <c r="F40" s="112"/>
    </row>
    <row r="41" spans="1:6" ht="15.75" customHeight="1" x14ac:dyDescent="0.2">
      <c r="F41" s="112"/>
    </row>
    <row r="42" spans="1:6" ht="15.75" customHeight="1" x14ac:dyDescent="0.2">
      <c r="F42" s="112"/>
    </row>
    <row r="43" spans="1:6" ht="15.75" customHeight="1" x14ac:dyDescent="0.2">
      <c r="F43" s="112"/>
    </row>
    <row r="44" spans="1:6" ht="15.75" customHeight="1" x14ac:dyDescent="0.2">
      <c r="F44" s="112"/>
    </row>
    <row r="45" spans="1:6" ht="15.75" customHeight="1" x14ac:dyDescent="0.2">
      <c r="F45" s="112"/>
    </row>
    <row r="46" spans="1:6" ht="15.75" customHeight="1" x14ac:dyDescent="0.2">
      <c r="F46" s="112"/>
    </row>
    <row r="47" spans="1:6" ht="15.75" customHeight="1" x14ac:dyDescent="0.2">
      <c r="F47" s="112"/>
    </row>
    <row r="48" spans="1:6" ht="15.75" customHeight="1" x14ac:dyDescent="0.2">
      <c r="F48" s="112"/>
    </row>
    <row r="49" spans="6:6" ht="15.75" customHeight="1" x14ac:dyDescent="0.2">
      <c r="F49" s="112"/>
    </row>
    <row r="50" spans="6:6" ht="15.75" customHeight="1" x14ac:dyDescent="0.2">
      <c r="F50" s="112"/>
    </row>
    <row r="51" spans="6:6" ht="15.75" customHeight="1" x14ac:dyDescent="0.2">
      <c r="F51" s="112"/>
    </row>
    <row r="52" spans="6:6" ht="15.75" customHeight="1" x14ac:dyDescent="0.2">
      <c r="F52" s="112"/>
    </row>
    <row r="53" spans="6:6" ht="15.75" customHeight="1" x14ac:dyDescent="0.2">
      <c r="F53" s="112"/>
    </row>
    <row r="54" spans="6:6" ht="15.75" customHeight="1" x14ac:dyDescent="0.2">
      <c r="F54" s="112"/>
    </row>
    <row r="55" spans="6:6" ht="15.75" customHeight="1" x14ac:dyDescent="0.2">
      <c r="F55" s="112"/>
    </row>
    <row r="56" spans="6:6" ht="15.75" customHeight="1" x14ac:dyDescent="0.2">
      <c r="F56" s="112"/>
    </row>
    <row r="57" spans="6:6" ht="15.75" customHeight="1" x14ac:dyDescent="0.2">
      <c r="F57" s="112"/>
    </row>
    <row r="58" spans="6:6" ht="15.75" customHeight="1" x14ac:dyDescent="0.2">
      <c r="F58" s="112"/>
    </row>
    <row r="59" spans="6:6" ht="15.75" customHeight="1" x14ac:dyDescent="0.2">
      <c r="F59" s="112"/>
    </row>
    <row r="60" spans="6:6" ht="15.75" customHeight="1" x14ac:dyDescent="0.2">
      <c r="F60" s="112"/>
    </row>
    <row r="61" spans="6:6" ht="15.75" customHeight="1" x14ac:dyDescent="0.2">
      <c r="F61" s="112"/>
    </row>
    <row r="62" spans="6:6" ht="15.75" customHeight="1" x14ac:dyDescent="0.2">
      <c r="F62" s="112"/>
    </row>
    <row r="63" spans="6:6" ht="15.75" customHeight="1" x14ac:dyDescent="0.2">
      <c r="F63" s="112"/>
    </row>
    <row r="64" spans="6:6" ht="15.75" customHeight="1" x14ac:dyDescent="0.2">
      <c r="F64" s="112"/>
    </row>
  </sheetData>
  <mergeCells count="5">
    <mergeCell ref="C21:C22"/>
    <mergeCell ref="D21:D22"/>
    <mergeCell ref="E21:E22"/>
    <mergeCell ref="B21:B22"/>
    <mergeCell ref="A21:A22"/>
  </mergeCells>
  <hyperlinks>
    <hyperlink ref="F1" location="Tartalom!A1" display="TARTALOM"/>
    <hyperlink ref="F37" location="'HIPA-02'!D16" display="Következő munkalap HIPA-02"/>
  </hyperlinks>
  <pageMargins left="0.74803149606299213" right="0.74803149606299213" top="0.51181102362204722" bottom="0.98425196850393704" header="0.51181102362204722" footer="0.51181102362204722"/>
  <pageSetup paperSize="9" scale="88" orientation="portrait" r:id="rId1"/>
  <headerFooter alignWithMargins="0">
    <oddFooter>&amp;L&amp;"Arial Narrow,Normál"&amp;8&amp;F/&amp;A&amp;C&amp;"Arial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50"/>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21.140625" style="1" customWidth="1"/>
    <col min="4" max="4" width="21.28515625" style="1" customWidth="1"/>
    <col min="5" max="5" width="28.140625" style="1" customWidth="1"/>
    <col min="6" max="6" width="11.140625" style="1" customWidth="1"/>
    <col min="7" max="7" width="8.85546875" style="1"/>
    <col min="8" max="8" width="13.140625" style="1" customWidth="1"/>
    <col min="9" max="9" width="11.28515625" style="1" customWidth="1"/>
    <col min="10" max="10" width="9.7109375" style="1" bestFit="1" customWidth="1"/>
    <col min="11" max="16384" width="8.85546875" style="1"/>
  </cols>
  <sheetData>
    <row r="1" spans="1:27" ht="16.5" x14ac:dyDescent="0.2">
      <c r="A1" s="4" t="s">
        <v>98</v>
      </c>
      <c r="B1" s="3"/>
      <c r="C1" s="4"/>
      <c r="D1" s="4"/>
      <c r="E1" s="5"/>
      <c r="F1" s="281" t="s">
        <v>168</v>
      </c>
    </row>
    <row r="2" spans="1:27" ht="17.25" customHeight="1" x14ac:dyDescent="0.25">
      <c r="A2" s="6"/>
      <c r="B2" s="6"/>
      <c r="C2" s="6"/>
      <c r="D2" s="6"/>
      <c r="E2" s="6"/>
      <c r="F2" s="385" t="s">
        <v>324</v>
      </c>
      <c r="I2" s="1" t="str">
        <f>'HIPA-05'!D17</f>
        <v>Adózó összesen</v>
      </c>
      <c r="J2" s="1">
        <f>'HIPA-05'!E17</f>
        <v>0</v>
      </c>
      <c r="K2" s="1">
        <f>'HIPA-05'!F17</f>
        <v>0</v>
      </c>
      <c r="L2" s="1">
        <f>'HIPA-05'!G17</f>
        <v>0</v>
      </c>
      <c r="M2" s="1">
        <f>'HIPA-05'!H17</f>
        <v>0</v>
      </c>
      <c r="N2" s="1">
        <f>'HIPA-05'!I17</f>
        <v>0</v>
      </c>
      <c r="O2" s="1">
        <f>'HIPA-05'!J17</f>
        <v>0</v>
      </c>
      <c r="P2" s="1">
        <f>'HIPA-05'!K17</f>
        <v>0</v>
      </c>
      <c r="Q2" s="1">
        <f>'HIPA-05'!L17</f>
        <v>0</v>
      </c>
      <c r="R2" s="1">
        <f>'HIPA-05'!M17</f>
        <v>0</v>
      </c>
      <c r="S2" s="1">
        <f>'HIPA-05'!N17</f>
        <v>0</v>
      </c>
      <c r="U2" s="1" t="s">
        <v>221</v>
      </c>
      <c r="V2" s="1" t="s">
        <v>229</v>
      </c>
      <c r="X2" s="1" t="s">
        <v>322</v>
      </c>
      <c r="Y2" s="1" t="s">
        <v>323</v>
      </c>
      <c r="AA2" s="391">
        <f>Alapa!F12</f>
        <v>0</v>
      </c>
    </row>
    <row r="3" spans="1:27" ht="16.5" x14ac:dyDescent="0.2">
      <c r="A3" s="4" t="s">
        <v>128</v>
      </c>
      <c r="B3" s="4"/>
      <c r="C3" s="6"/>
      <c r="D3" s="6"/>
      <c r="E3" s="6"/>
      <c r="F3" s="2"/>
    </row>
    <row r="4" spans="1:27" ht="16.5" x14ac:dyDescent="0.3">
      <c r="A4" s="10" t="str">
        <f>CONCATENATE("Ügyfél:   ",Alapa!$C$17)</f>
        <v xml:space="preserve">Ügyfél:   </v>
      </c>
      <c r="B4" s="10"/>
      <c r="C4" s="11" t="str">
        <f>"Dátum:"</f>
        <v>Dátum:</v>
      </c>
      <c r="D4" s="397"/>
      <c r="E4" s="119"/>
    </row>
    <row r="5" spans="1:27" ht="16.5" x14ac:dyDescent="0.3">
      <c r="A5" s="10" t="str">
        <f>CONCATENATE("Fordulónap: ",Alapa!$C$12)</f>
        <v xml:space="preserve">Fordulónap: </v>
      </c>
      <c r="B5" s="10"/>
      <c r="C5" s="12" t="str">
        <f>"Készítette:"</f>
        <v>Készítette:</v>
      </c>
      <c r="D5" s="13" t="e">
        <f>VLOOKUP(G5,Alapa!$G$2:$H$22,2)</f>
        <v>#N/A</v>
      </c>
      <c r="E5" s="7"/>
      <c r="F5" s="14" t="s">
        <v>1</v>
      </c>
      <c r="G5" s="15">
        <v>1</v>
      </c>
    </row>
    <row r="6" spans="1:27" ht="15.75" customHeight="1" x14ac:dyDescent="0.3">
      <c r="A6" s="387"/>
      <c r="B6" s="387"/>
      <c r="C6" s="12" t="s">
        <v>0</v>
      </c>
      <c r="D6" s="9" t="str">
        <f>IF(Alapa!$H$2=0," ",Alapa!$H$2)</f>
        <v xml:space="preserve"> </v>
      </c>
      <c r="E6" s="7"/>
    </row>
    <row r="7" spans="1:27" ht="17.25" thickBot="1" x14ac:dyDescent="0.25">
      <c r="A7" s="390" t="s">
        <v>242</v>
      </c>
      <c r="B7" s="8"/>
      <c r="C7" s="16"/>
      <c r="D7" s="16"/>
      <c r="E7" s="18"/>
    </row>
    <row r="8" spans="1:27" ht="20.25" x14ac:dyDescent="0.2">
      <c r="A8" s="188" t="s">
        <v>155</v>
      </c>
      <c r="B8" s="189" t="s">
        <v>156</v>
      </c>
      <c r="C8" s="190"/>
      <c r="D8" s="190"/>
      <c r="E8" s="192"/>
      <c r="F8" s="281"/>
    </row>
    <row r="9" spans="1:27" ht="16.5" x14ac:dyDescent="0.2">
      <c r="A9" s="193" t="s">
        <v>4</v>
      </c>
      <c r="B9" s="8"/>
      <c r="C9" s="23" t="s">
        <v>5</v>
      </c>
      <c r="D9" s="23"/>
      <c r="E9" s="194"/>
    </row>
    <row r="10" spans="1:27" ht="17.25" thickBot="1" x14ac:dyDescent="0.25">
      <c r="A10" s="195">
        <f>Alapa!C25</f>
        <v>0</v>
      </c>
      <c r="B10" s="196"/>
      <c r="C10" s="197">
        <f>Alapa!C17</f>
        <v>0</v>
      </c>
      <c r="D10" s="197"/>
      <c r="E10" s="199"/>
    </row>
    <row r="11" spans="1:27" ht="25.5" customHeight="1" thickBot="1" x14ac:dyDescent="0.25">
      <c r="A11" s="304"/>
      <c r="B11" s="323" t="s">
        <v>18</v>
      </c>
      <c r="C11" s="322" t="s">
        <v>231</v>
      </c>
      <c r="D11" s="230" t="s">
        <v>194</v>
      </c>
      <c r="E11" s="310"/>
    </row>
    <row r="12" spans="1:27" ht="25.5" x14ac:dyDescent="0.2">
      <c r="A12" s="30"/>
      <c r="B12" s="31" t="s">
        <v>230</v>
      </c>
      <c r="C12" s="289"/>
      <c r="D12" s="32" t="s">
        <v>276</v>
      </c>
      <c r="E12" s="33" t="s">
        <v>6</v>
      </c>
    </row>
    <row r="13" spans="1:27" ht="25.5" customHeight="1" x14ac:dyDescent="0.2">
      <c r="A13" s="34"/>
      <c r="B13" s="50" t="s">
        <v>14</v>
      </c>
      <c r="C13" s="92" t="s">
        <v>80</v>
      </c>
      <c r="D13" s="60">
        <f>IF('HIPA-03'!D14+'HIPA-03'!E14=0,0,'HIPA-02'!D14+'HIPA-02'!D22+'HIPA-02'!D33+'HIPA-02'!D43)</f>
        <v>0</v>
      </c>
      <c r="E13" s="37"/>
    </row>
    <row r="14" spans="1:27" ht="45" customHeight="1" x14ac:dyDescent="0.2">
      <c r="A14" s="34"/>
      <c r="B14" s="50" t="s">
        <v>327</v>
      </c>
      <c r="C14" s="92" t="s">
        <v>81</v>
      </c>
      <c r="D14" s="60">
        <f>IF('HIPA-03'!D21=0,'HIPA-03'!E21,'HIPA-03'!D21)</f>
        <v>0</v>
      </c>
      <c r="E14" s="37"/>
    </row>
    <row r="15" spans="1:27" ht="25.5" customHeight="1" x14ac:dyDescent="0.2">
      <c r="A15" s="34"/>
      <c r="B15" s="50" t="s">
        <v>8</v>
      </c>
      <c r="C15" s="92" t="s">
        <v>222</v>
      </c>
      <c r="D15" s="60">
        <f>'HIPA-00'!C33+'HIPA-00'!D33</f>
        <v>0</v>
      </c>
      <c r="E15" s="37"/>
    </row>
    <row r="16" spans="1:27" ht="25.5" customHeight="1" x14ac:dyDescent="0.2">
      <c r="A16" s="34"/>
      <c r="B16" s="50" t="s">
        <v>9</v>
      </c>
      <c r="C16" s="92" t="s">
        <v>223</v>
      </c>
      <c r="D16" s="60">
        <f>'HIPA-00'!C34+'HIPA-00'!D34</f>
        <v>0</v>
      </c>
      <c r="E16" s="37"/>
    </row>
    <row r="17" spans="1:5" ht="25.5" customHeight="1" x14ac:dyDescent="0.2">
      <c r="A17" s="34"/>
      <c r="B17" s="50" t="s">
        <v>262</v>
      </c>
      <c r="C17" s="92" t="s">
        <v>328</v>
      </c>
      <c r="D17" s="60">
        <f>'HIPA-00'!C35+'HIPA-00'!D35</f>
        <v>0</v>
      </c>
      <c r="E17" s="37"/>
    </row>
    <row r="18" spans="1:5" ht="25.5" customHeight="1" x14ac:dyDescent="0.2">
      <c r="A18" s="34"/>
      <c r="B18" s="50" t="s">
        <v>340</v>
      </c>
      <c r="C18" s="92" t="s">
        <v>81</v>
      </c>
      <c r="D18" s="43">
        <f>D13-(D14+D15+D16+D17)</f>
        <v>0</v>
      </c>
      <c r="E18" s="37"/>
    </row>
    <row r="19" spans="1:5" ht="25.5" customHeight="1" x14ac:dyDescent="0.2">
      <c r="A19" s="34"/>
      <c r="B19" s="50" t="s">
        <v>263</v>
      </c>
      <c r="C19" s="92" t="s">
        <v>210</v>
      </c>
      <c r="D19" s="104">
        <f>IF(D18=0,0,IF($C$22="NINCS MEGOSZTÁS",'HIPA-05'!D39,HLOOKUP(D11,'HIPA-05'!$D$17:$N$49,'HIPA-05'!$A39,FALSE)))</f>
        <v>0</v>
      </c>
      <c r="E19" s="37"/>
    </row>
    <row r="20" spans="1:5" ht="25.5" customHeight="1" x14ac:dyDescent="0.2">
      <c r="A20" s="34"/>
      <c r="B20" s="50" t="s">
        <v>264</v>
      </c>
      <c r="C20" s="92" t="s">
        <v>211</v>
      </c>
      <c r="D20" s="104">
        <f>IF(D18=0,0,IF($C$22="NINCS MEGOSZTÁS",'HIPA-05'!D40,HLOOKUP(D11,'HIPA-05'!$D$17:$N$49,'HIPA-05'!$A40,FALSE)))</f>
        <v>0</v>
      </c>
      <c r="E20" s="37"/>
    </row>
    <row r="21" spans="1:5" ht="25.5" customHeight="1" x14ac:dyDescent="0.2">
      <c r="A21" s="34"/>
      <c r="B21" s="50" t="s">
        <v>10</v>
      </c>
      <c r="C21" s="29"/>
      <c r="D21" s="43">
        <f>D18-D19+D20</f>
        <v>0</v>
      </c>
      <c r="E21" s="37"/>
    </row>
    <row r="22" spans="1:5" ht="25.5" customHeight="1" x14ac:dyDescent="0.2">
      <c r="A22" s="34"/>
      <c r="B22" s="50" t="s">
        <v>106</v>
      </c>
      <c r="C22" s="274" t="str">
        <f>IF('HIPA-04'!D14="X","VAN MEGOSZTÁS",IF('HIPA-04'!D15="X","VAN MEGOSZTÁS",IF('HIPA-04'!D16="X","VAN MEGOSZTÁS","NINCS MEGOSZTÁS")))</f>
        <v>NINCS MEGOSZTÁS</v>
      </c>
      <c r="D22" s="104">
        <f>IF($D$21=0,0,IF($C$22="NINCS MEGOSZTÁS",('HIPA-05'!D38-'HIPA-05'!D39+'HIPA-05'!D40-'HIPA-05'!D41),HLOOKUP(D11,'HIPA-05'!$D$17:$N$49,'HIPA-05'!$A38,FALSE)))</f>
        <v>0</v>
      </c>
      <c r="E22" s="37"/>
    </row>
    <row r="23" spans="1:5" ht="25.5" customHeight="1" x14ac:dyDescent="0.2">
      <c r="A23" s="34"/>
      <c r="B23" s="50" t="s">
        <v>11</v>
      </c>
      <c r="C23" s="92" t="s">
        <v>212</v>
      </c>
      <c r="D23" s="104">
        <f>IF(D21=0,0,IF($C$22="NINCS MEGOSZTÁS",'HIPA-05'!D41,HLOOKUP(D11,'HIPA-05'!$D$17:$N$49,'HIPA-05'!$A41,FALSE)))</f>
        <v>0</v>
      </c>
      <c r="E23" s="37"/>
    </row>
    <row r="24" spans="1:5" ht="25.5" customHeight="1" x14ac:dyDescent="0.2">
      <c r="A24" s="34"/>
      <c r="B24" s="50" t="s">
        <v>12</v>
      </c>
      <c r="C24" s="36"/>
      <c r="D24" s="43">
        <f>D22-D23</f>
        <v>0</v>
      </c>
      <c r="E24" s="37"/>
    </row>
    <row r="25" spans="1:5" ht="25.5" customHeight="1" x14ac:dyDescent="0.2">
      <c r="A25" s="34"/>
      <c r="B25" s="50" t="s">
        <v>103</v>
      </c>
      <c r="C25" s="92" t="s">
        <v>213</v>
      </c>
      <c r="D25" s="261">
        <f>IF(D21=0,0,IF($C$22="NINCS MEGOSZTÁS",'HIPA-05'!D42,HLOOKUP(D11,'HIPA-05'!$D$17:$N$49,'HIPA-05'!$A42,FALSE)))</f>
        <v>0</v>
      </c>
      <c r="E25" s="37"/>
    </row>
    <row r="26" spans="1:5" ht="25.5" customHeight="1" x14ac:dyDescent="0.2">
      <c r="A26" s="34"/>
      <c r="B26" s="62" t="s">
        <v>104</v>
      </c>
      <c r="C26" s="36"/>
      <c r="D26" s="43">
        <f>D24*D25</f>
        <v>0</v>
      </c>
      <c r="E26" s="37"/>
    </row>
    <row r="27" spans="1:5" ht="25.5" customHeight="1" x14ac:dyDescent="0.2">
      <c r="A27" s="34"/>
      <c r="B27" s="50" t="s">
        <v>13</v>
      </c>
      <c r="C27" s="92" t="s">
        <v>329</v>
      </c>
      <c r="D27" s="104">
        <f>IF(D26=0,0,IF($C$22="NINCS MEGOSZTÁS",'HIPA-05'!D43,HLOOKUP(D11,'HIPA-05'!$D$17:$N$49,'HIPA-05'!$A43,FALSE)))</f>
        <v>0</v>
      </c>
      <c r="E27" s="37"/>
    </row>
    <row r="28" spans="1:5" ht="25.5" customHeight="1" x14ac:dyDescent="0.2">
      <c r="A28" s="34"/>
      <c r="B28" s="50" t="s">
        <v>239</v>
      </c>
      <c r="C28" s="92" t="s">
        <v>330</v>
      </c>
      <c r="D28" s="104">
        <f>IF(D26=0,0,IF($C$22="NINCS MEGOSZTÁS",'HIPA-05'!D47,HLOOKUP(D11,'HIPA-05'!$D$17:$N$49,'HIPA-05'!$A47,FALSE)))</f>
        <v>0</v>
      </c>
      <c r="E28" s="37"/>
    </row>
    <row r="29" spans="1:5" ht="25.5" customHeight="1" x14ac:dyDescent="0.2">
      <c r="A29" s="34"/>
      <c r="B29" s="50" t="s">
        <v>318</v>
      </c>
      <c r="C29" s="92" t="s">
        <v>331</v>
      </c>
      <c r="D29" s="104">
        <f>IF(D26=0,0,IF($C$22="NINCS MEGOSZTÁS",'HIPA-05'!D48,HLOOKUP(D11,'HIPA-05'!$D$17:$N$49,'HIPA-05'!$A48,FALSE)))</f>
        <v>0</v>
      </c>
      <c r="E29" s="37"/>
    </row>
    <row r="30" spans="1:5" ht="38.25" x14ac:dyDescent="0.2">
      <c r="A30" s="34"/>
      <c r="B30" s="50" t="s">
        <v>251</v>
      </c>
      <c r="C30" s="92" t="s">
        <v>278</v>
      </c>
      <c r="D30" s="104">
        <f>IF(D26=0,0,IF($C$22="NINCS MEGOSZTÁS",'HIPA-05'!D49,HLOOKUP(D11,'HIPA-05'!$D$17:$N$49,'HIPA-05'!$A49,FALSE)))</f>
        <v>0</v>
      </c>
      <c r="E30" s="37"/>
    </row>
    <row r="31" spans="1:5" ht="25.5" customHeight="1" x14ac:dyDescent="0.2">
      <c r="A31" s="34"/>
      <c r="B31" s="50" t="s">
        <v>252</v>
      </c>
      <c r="C31" s="36"/>
      <c r="D31" s="43">
        <f>D26-D27-D28-D29-D30</f>
        <v>0</v>
      </c>
      <c r="E31" s="37"/>
    </row>
    <row r="32" spans="1:5" ht="25.5" customHeight="1" x14ac:dyDescent="0.2">
      <c r="A32" s="34"/>
      <c r="B32" s="50" t="s">
        <v>282</v>
      </c>
      <c r="C32" s="239"/>
      <c r="D32" s="104">
        <f>D33+D34</f>
        <v>0</v>
      </c>
      <c r="E32" s="37"/>
    </row>
    <row r="33" spans="1:8" ht="22.5" customHeight="1" x14ac:dyDescent="0.2">
      <c r="A33" s="34"/>
      <c r="B33" s="50" t="s">
        <v>354</v>
      </c>
      <c r="C33" s="92" t="s">
        <v>301</v>
      </c>
      <c r="D33" s="104">
        <f>IF(D31=0,0,IF($C$22="NINCS MEGOSZTÁS",'HIPA-05'!D53,HLOOKUP(D11,'HIPA-05'!$D$17:$N$58,'HIPA-05'!$A53,FALSE)))</f>
        <v>0</v>
      </c>
      <c r="E33" s="37"/>
    </row>
    <row r="34" spans="1:8" ht="24" customHeight="1" x14ac:dyDescent="0.2">
      <c r="A34" s="34"/>
      <c r="B34" s="50" t="s">
        <v>355</v>
      </c>
      <c r="C34" s="92" t="s">
        <v>332</v>
      </c>
      <c r="D34" s="104">
        <f>IF(D31=0,0,IF($C$22="NINCS MEGOSZTÁS",'HIPA-05'!D54,HLOOKUP(D11,'HIPA-05'!$D$17:$N$58,'HIPA-05'!$A54,FALSE)))</f>
        <v>0</v>
      </c>
      <c r="E34" s="37"/>
    </row>
    <row r="35" spans="1:8" ht="25.5" customHeight="1" x14ac:dyDescent="0.2">
      <c r="A35" s="34"/>
      <c r="B35" s="50" t="s">
        <v>302</v>
      </c>
      <c r="C35" s="92" t="s">
        <v>351</v>
      </c>
      <c r="D35" s="104">
        <f>IF(D31=0,0,IF($C$22="NINCS MEGOSZTÁS",'HIPA-05'!D56,HLOOKUP(D11,'HIPA-05'!$D$17:$N$58,'HIPA-05'!$A56,FALSE)))</f>
        <v>0</v>
      </c>
      <c r="E35" s="37"/>
    </row>
    <row r="36" spans="1:8" ht="25.5" customHeight="1" x14ac:dyDescent="0.2">
      <c r="A36" s="34"/>
      <c r="B36" s="50" t="s">
        <v>253</v>
      </c>
      <c r="C36" s="36"/>
      <c r="D36" s="43">
        <f>D31-(D32+D35)</f>
        <v>0</v>
      </c>
      <c r="E36" s="37"/>
    </row>
    <row r="37" spans="1:8" ht="25.5" customHeight="1" x14ac:dyDescent="0.2">
      <c r="A37" s="34"/>
      <c r="B37" s="50" t="s">
        <v>254</v>
      </c>
      <c r="C37" s="36"/>
      <c r="D37" s="47"/>
      <c r="E37" s="37"/>
    </row>
    <row r="38" spans="1:8" ht="25.5" customHeight="1" x14ac:dyDescent="0.2">
      <c r="A38" s="134"/>
      <c r="B38" s="306" t="s">
        <v>255</v>
      </c>
      <c r="C38" s="307"/>
      <c r="D38" s="308"/>
      <c r="E38" s="309"/>
    </row>
    <row r="39" spans="1:8" ht="25.5" customHeight="1" x14ac:dyDescent="0.2">
      <c r="A39" s="134"/>
      <c r="B39" s="306" t="s">
        <v>256</v>
      </c>
      <c r="C39" s="307"/>
      <c r="D39" s="308"/>
      <c r="E39" s="309"/>
    </row>
    <row r="40" spans="1:8" ht="25.5" customHeight="1" thickBot="1" x14ac:dyDescent="0.25">
      <c r="A40" s="38"/>
      <c r="B40" s="51" t="s">
        <v>257</v>
      </c>
      <c r="C40" s="40"/>
      <c r="D40" s="325"/>
      <c r="E40" s="41"/>
    </row>
    <row r="41" spans="1:8" ht="25.5" customHeight="1" x14ac:dyDescent="0.2">
      <c r="A41" s="30"/>
      <c r="B41" s="31" t="s">
        <v>15</v>
      </c>
      <c r="C41" s="341"/>
      <c r="D41" s="342"/>
      <c r="E41" s="33" t="s">
        <v>6</v>
      </c>
    </row>
    <row r="42" spans="1:8" ht="25.5" customHeight="1" x14ac:dyDescent="0.2">
      <c r="A42" s="81"/>
      <c r="B42" s="315" t="s">
        <v>265</v>
      </c>
      <c r="C42" s="344"/>
      <c r="D42" s="345">
        <f>Alapa!C11</f>
        <v>0</v>
      </c>
      <c r="E42" s="381"/>
      <c r="H42" s="110"/>
    </row>
    <row r="43" spans="1:8" ht="25.5" customHeight="1" x14ac:dyDescent="0.2">
      <c r="A43" s="81"/>
      <c r="B43" s="315" t="s">
        <v>268</v>
      </c>
      <c r="C43" s="364"/>
      <c r="D43" s="343">
        <f>AA2+151</f>
        <v>151</v>
      </c>
      <c r="E43" s="381"/>
    </row>
    <row r="44" spans="1:8" ht="25.5" customHeight="1" x14ac:dyDescent="0.2">
      <c r="A44" s="81"/>
      <c r="B44" s="315" t="s">
        <v>15</v>
      </c>
      <c r="C44" s="314" t="s">
        <v>266</v>
      </c>
      <c r="D44" s="316" t="s">
        <v>267</v>
      </c>
      <c r="E44" s="381"/>
    </row>
    <row r="45" spans="1:8" ht="25.5" customHeight="1" x14ac:dyDescent="0.2">
      <c r="A45" s="34"/>
      <c r="B45" s="36" t="s">
        <v>19</v>
      </c>
      <c r="C45" s="330">
        <f>D43+31</f>
        <v>182</v>
      </c>
      <c r="D45" s="331">
        <f>C45+365</f>
        <v>547</v>
      </c>
      <c r="E45" s="382"/>
    </row>
    <row r="46" spans="1:8" ht="25.5" customHeight="1" x14ac:dyDescent="0.2">
      <c r="A46" s="34"/>
      <c r="B46" s="36" t="s">
        <v>16</v>
      </c>
      <c r="C46" s="398">
        <v>44089</v>
      </c>
      <c r="D46" s="99">
        <f>IF(D31-D34&lt;0,0,D31-D34)</f>
        <v>0</v>
      </c>
      <c r="E46" s="382"/>
      <c r="H46" s="110"/>
    </row>
    <row r="47" spans="1:8" ht="25.5" customHeight="1" thickBot="1" x14ac:dyDescent="0.25">
      <c r="A47" s="38"/>
      <c r="B47" s="40" t="s">
        <v>17</v>
      </c>
      <c r="C47" s="399">
        <v>44242</v>
      </c>
      <c r="D47" s="348">
        <f>IF(D31&lt;0,0,D31/2)</f>
        <v>0</v>
      </c>
      <c r="E47" s="383"/>
    </row>
    <row r="48" spans="1:8" ht="24.75" customHeight="1" x14ac:dyDescent="0.2">
      <c r="A48" s="30"/>
      <c r="B48" s="31" t="s">
        <v>321</v>
      </c>
      <c r="C48" s="230" t="s">
        <v>323</v>
      </c>
      <c r="D48" s="342"/>
      <c r="E48" s="33" t="s">
        <v>6</v>
      </c>
    </row>
    <row r="49" spans="1:5" ht="51" customHeight="1" x14ac:dyDescent="0.2">
      <c r="A49" s="81"/>
      <c r="B49" s="411" t="s">
        <v>319</v>
      </c>
      <c r="C49" s="411"/>
      <c r="D49" s="376"/>
      <c r="E49" s="381"/>
    </row>
    <row r="50" spans="1:5" ht="24.75" customHeight="1" thickBot="1" x14ac:dyDescent="0.25">
      <c r="A50" s="377"/>
      <c r="B50" s="378" t="s">
        <v>320</v>
      </c>
      <c r="C50" s="379"/>
      <c r="D50" s="380">
        <f>-(IF(C48="NINCS",0,IF(D32+D35&lt;D31*90%,(D31*90%-(D32+D35))*10%,0)))</f>
        <v>0</v>
      </c>
      <c r="E50" s="384"/>
    </row>
  </sheetData>
  <mergeCells count="1">
    <mergeCell ref="B49:C49"/>
  </mergeCells>
  <dataValidations count="2">
    <dataValidation type="list" allowBlank="1" showInputMessage="1" showErrorMessage="1" sqref="D11">
      <formula1>$I$2:$S$2</formula1>
    </dataValidation>
    <dataValidation type="list" allowBlank="1" showInputMessage="1" showErrorMessage="1" sqref="C48">
      <formula1>$X$2:$Y$2</formula1>
    </dataValidation>
  </dataValidations>
  <hyperlinks>
    <hyperlink ref="C13" location="'HIPA-02'!D14" display="HIPA-02"/>
    <hyperlink ref="C18" location="'HIPA-03'!D21" display="HIPA-03"/>
    <hyperlink ref="C19" location="'HIPA-05'!A39" display="HIPA-05'!A39"/>
    <hyperlink ref="C20" location="'HIPA-05'!A40" display="HIPA-05'!A40"/>
    <hyperlink ref="C23" location="'HIPA-05'!A41" display="HIPA-05'!A41"/>
    <hyperlink ref="C25" location="'HIPA-05'!A42" display="HIPA-05'!A42"/>
    <hyperlink ref="C27" location="'HIPA-05'!A43" display="HIPA-05'!A43"/>
    <hyperlink ref="C28:C29" location="'HIPA-05'!A42" display="HIPA-05'!A42"/>
    <hyperlink ref="C28" location="'HIPA-05'!A44" display="HIPA-05'!A44"/>
    <hyperlink ref="C29" location="'HIPA-05'!A45" display="HIPA-05'!A45"/>
    <hyperlink ref="C15" location="'HIPA-00'!B33" display="HIPA-00'!B33"/>
    <hyperlink ref="C16" location="'HIPA-00'!B34" display="HIPA-00'!B34"/>
    <hyperlink ref="C17" location="'HIPA-00'!B35" display="HIPA-00'!B35"/>
    <hyperlink ref="C14" location="'HIPA-03'!D21" display="HIPA-03"/>
    <hyperlink ref="F1" location="Tartalom!A1" display="TARTALOM"/>
    <hyperlink ref="C30" location="'HIPA-05'!A46" display="HIPA-05'!A46"/>
    <hyperlink ref="C33" location="'HIPA-05'!A53" display="HIPA-05'!A53"/>
    <hyperlink ref="C34" location="'HIPA-05'!A54" display="HIPA-05'!A54"/>
    <hyperlink ref="C35" location="'HIPA-05'!A56" display="HIPA-05'!A56"/>
  </hyperlinks>
  <pageMargins left="0.74803149606299213" right="0.74803149606299213" top="0.51181102362204722" bottom="0.98425196850393704" header="0.51181102362204722" footer="0.51181102362204722"/>
  <pageSetup paperSize="9" scale="64" orientation="portrait" r:id="rId1"/>
  <headerFooter alignWithMargins="0">
    <oddFooter>&amp;L&amp;"Arial Narrow,Normál"&amp;8&amp;F/&amp;A&amp;C&amp;"Arial Narrow,Normál"&amp;8&amp;P/&amp;N&amp;R&amp;"Arial Narrow,Normál"&amp;8DigitAudit/AuditDok</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28515625" style="1" customWidth="1"/>
    <col min="5" max="5" width="28.140625" style="1" customWidth="1"/>
    <col min="6" max="6" width="10" style="1" bestFit="1" customWidth="1"/>
    <col min="7" max="16384" width="8.85546875" style="1"/>
  </cols>
  <sheetData>
    <row r="1" spans="1:7" ht="16.5" x14ac:dyDescent="0.2">
      <c r="A1" s="4" t="s">
        <v>80</v>
      </c>
      <c r="B1" s="3"/>
      <c r="C1" s="4"/>
      <c r="D1" s="4"/>
      <c r="E1" s="5"/>
      <c r="F1" s="281" t="s">
        <v>168</v>
      </c>
    </row>
    <row r="2" spans="1:7" ht="15.75" x14ac:dyDescent="0.25">
      <c r="A2" s="6"/>
      <c r="B2" s="6"/>
      <c r="C2" s="6"/>
      <c r="D2" s="6"/>
      <c r="E2" s="6"/>
      <c r="F2" s="385" t="s">
        <v>324</v>
      </c>
    </row>
    <row r="3" spans="1:7" ht="16.5" x14ac:dyDescent="0.2">
      <c r="A3" s="4" t="s">
        <v>128</v>
      </c>
      <c r="B3" s="4"/>
      <c r="C3" s="6"/>
      <c r="D3" s="6"/>
      <c r="E3" s="6"/>
      <c r="F3" s="2"/>
    </row>
    <row r="4" spans="1:7" ht="16.5" customHeight="1" x14ac:dyDescent="0.3">
      <c r="A4" s="10" t="str">
        <f>CONCATENATE("Ügyfél:   ",Alapa!$C$17)</f>
        <v xml:space="preserve">Ügyfél:   </v>
      </c>
      <c r="B4" s="10"/>
      <c r="C4" s="11" t="str">
        <f>"Dátum:"</f>
        <v>Dátum:</v>
      </c>
      <c r="D4" s="397"/>
      <c r="E4" s="119"/>
    </row>
    <row r="5" spans="1:7" ht="16.5" x14ac:dyDescent="0.3">
      <c r="A5" s="10" t="str">
        <f>CONCATENATE("Fordulónap: ",Alapa!$C$12)</f>
        <v xml:space="preserve">Fordulónap: </v>
      </c>
      <c r="B5" s="10"/>
      <c r="C5" s="12" t="str">
        <f>"Készítette:"</f>
        <v>Készítette:</v>
      </c>
      <c r="D5" s="13" t="e">
        <f>VLOOKUP(G5,Alapa!$G$2:$H$22,2)</f>
        <v>#N/A</v>
      </c>
      <c r="E5" s="7"/>
      <c r="F5" s="14" t="s">
        <v>1</v>
      </c>
      <c r="G5" s="15">
        <v>1</v>
      </c>
    </row>
    <row r="6" spans="1:7" ht="16.5" x14ac:dyDescent="0.3">
      <c r="A6" s="8"/>
      <c r="B6" s="8"/>
      <c r="C6" s="12" t="s">
        <v>0</v>
      </c>
      <c r="D6" s="9" t="str">
        <f>IF(Alapa!$H$2=0," ",Alapa!$H$2)</f>
        <v xml:space="preserve"> </v>
      </c>
      <c r="E6" s="7"/>
    </row>
    <row r="7" spans="1:7" ht="17.25" thickBot="1" x14ac:dyDescent="0.35">
      <c r="A7" s="390" t="s">
        <v>242</v>
      </c>
      <c r="B7" s="8"/>
      <c r="C7" s="16"/>
      <c r="D7" s="17"/>
      <c r="E7" s="18"/>
      <c r="F7" s="311" t="s">
        <v>168</v>
      </c>
    </row>
    <row r="8" spans="1:7" ht="20.25" x14ac:dyDescent="0.3">
      <c r="A8" s="203"/>
      <c r="B8" s="204" t="s">
        <v>129</v>
      </c>
      <c r="C8" s="190"/>
      <c r="D8" s="191"/>
      <c r="E8" s="192"/>
    </row>
    <row r="9" spans="1:7" ht="16.5" x14ac:dyDescent="0.3">
      <c r="A9" s="193" t="s">
        <v>4</v>
      </c>
      <c r="B9" s="8"/>
      <c r="C9" s="23" t="s">
        <v>5</v>
      </c>
      <c r="D9" s="17"/>
      <c r="E9" s="194"/>
    </row>
    <row r="10" spans="1:7" ht="17.25" thickBot="1" x14ac:dyDescent="0.35">
      <c r="A10" s="195">
        <f>Alapa!C25</f>
        <v>0</v>
      </c>
      <c r="B10" s="196"/>
      <c r="C10" s="197">
        <f>Alapa!C17</f>
        <v>0</v>
      </c>
      <c r="D10" s="198"/>
      <c r="E10" s="199"/>
    </row>
    <row r="11" spans="1:7" ht="16.5" x14ac:dyDescent="0.3">
      <c r="A11" s="304"/>
      <c r="B11" s="8"/>
      <c r="C11" s="16"/>
      <c r="D11" s="17"/>
      <c r="E11" s="310"/>
    </row>
    <row r="12" spans="1:7" ht="25.5" customHeight="1" thickBot="1" x14ac:dyDescent="0.25">
      <c r="A12" s="19"/>
      <c r="B12" s="29"/>
      <c r="C12" s="29"/>
      <c r="D12" s="29"/>
      <c r="E12" s="29"/>
    </row>
    <row r="13" spans="1:7" ht="38.25" x14ac:dyDescent="0.2">
      <c r="A13" s="30" t="s">
        <v>74</v>
      </c>
      <c r="B13" s="53" t="s">
        <v>20</v>
      </c>
      <c r="C13" s="32"/>
      <c r="D13" s="32" t="s">
        <v>276</v>
      </c>
      <c r="E13" s="33" t="s">
        <v>6</v>
      </c>
    </row>
    <row r="14" spans="1:7" ht="21.95" customHeight="1" x14ac:dyDescent="0.2">
      <c r="A14" s="34"/>
      <c r="B14" s="50" t="s">
        <v>21</v>
      </c>
      <c r="C14" s="36"/>
      <c r="D14" s="44">
        <f>D15-D16-D17-D18-D19</f>
        <v>0</v>
      </c>
      <c r="E14" s="37"/>
    </row>
    <row r="15" spans="1:7" ht="21.95" customHeight="1" x14ac:dyDescent="0.2">
      <c r="A15" s="34"/>
      <c r="B15" s="50" t="s">
        <v>22</v>
      </c>
      <c r="C15" s="36"/>
      <c r="D15" s="60">
        <f>'HIPA-00'!C25+'HIPA-00'!D25</f>
        <v>0</v>
      </c>
      <c r="E15" s="37"/>
    </row>
    <row r="16" spans="1:7" ht="21.95" customHeight="1" x14ac:dyDescent="0.2">
      <c r="A16" s="34"/>
      <c r="B16" s="50" t="s">
        <v>23</v>
      </c>
      <c r="C16" s="36"/>
      <c r="D16" s="45"/>
      <c r="E16" s="37"/>
    </row>
    <row r="17" spans="1:6" ht="21.95" customHeight="1" x14ac:dyDescent="0.2">
      <c r="A17" s="34"/>
      <c r="B17" s="50" t="s">
        <v>26</v>
      </c>
      <c r="C17" s="36"/>
      <c r="D17" s="45"/>
      <c r="E17" s="37"/>
    </row>
    <row r="18" spans="1:6" ht="21.95" customHeight="1" x14ac:dyDescent="0.2">
      <c r="A18" s="34"/>
      <c r="B18" s="50" t="s">
        <v>24</v>
      </c>
      <c r="C18" s="36"/>
      <c r="D18" s="45"/>
      <c r="E18" s="37"/>
    </row>
    <row r="19" spans="1:6" ht="21.95" customHeight="1" x14ac:dyDescent="0.2">
      <c r="A19" s="34"/>
      <c r="B19" s="50" t="s">
        <v>25</v>
      </c>
      <c r="C19" s="36"/>
      <c r="D19" s="45"/>
      <c r="E19" s="37"/>
      <c r="F19" s="374" t="s">
        <v>288</v>
      </c>
    </row>
    <row r="20" spans="1:6" ht="25.5" customHeight="1" thickBot="1" x14ac:dyDescent="0.25">
      <c r="A20" s="29"/>
      <c r="B20" s="54"/>
      <c r="C20" s="29"/>
      <c r="D20" s="29"/>
      <c r="E20" s="29"/>
    </row>
    <row r="21" spans="1:6" ht="38.25" x14ac:dyDescent="0.2">
      <c r="A21" s="30" t="s">
        <v>75</v>
      </c>
      <c r="B21" s="53" t="s">
        <v>27</v>
      </c>
      <c r="C21" s="32"/>
      <c r="D21" s="32" t="s">
        <v>276</v>
      </c>
      <c r="E21" s="33" t="s">
        <v>6</v>
      </c>
    </row>
    <row r="22" spans="1:6" ht="21.95" customHeight="1" x14ac:dyDescent="0.2">
      <c r="A22" s="34"/>
      <c r="B22" s="50" t="s">
        <v>28</v>
      </c>
      <c r="C22" s="36"/>
      <c r="D22" s="44">
        <f>D23+D24+D25+D26+D27+D28-D29-D30</f>
        <v>0</v>
      </c>
      <c r="E22" s="37"/>
    </row>
    <row r="23" spans="1:6" ht="21.95" customHeight="1" x14ac:dyDescent="0.2">
      <c r="A23" s="34"/>
      <c r="B23" s="50" t="s">
        <v>29</v>
      </c>
      <c r="C23" s="36"/>
      <c r="D23" s="45"/>
      <c r="E23" s="37"/>
    </row>
    <row r="24" spans="1:6" ht="21.95" customHeight="1" x14ac:dyDescent="0.2">
      <c r="A24" s="34"/>
      <c r="B24" s="50" t="s">
        <v>30</v>
      </c>
      <c r="C24" s="36"/>
      <c r="D24" s="45"/>
      <c r="E24" s="37"/>
    </row>
    <row r="25" spans="1:6" ht="21.95" customHeight="1" x14ac:dyDescent="0.2">
      <c r="A25" s="34"/>
      <c r="B25" s="50" t="s">
        <v>31</v>
      </c>
      <c r="C25" s="36"/>
      <c r="D25" s="45"/>
      <c r="E25" s="37"/>
    </row>
    <row r="26" spans="1:6" ht="21.95" customHeight="1" x14ac:dyDescent="0.2">
      <c r="A26" s="34"/>
      <c r="B26" s="50" t="s">
        <v>32</v>
      </c>
      <c r="C26" s="36"/>
      <c r="D26" s="45"/>
      <c r="E26" s="37"/>
    </row>
    <row r="27" spans="1:6" ht="21.95" customHeight="1" x14ac:dyDescent="0.2">
      <c r="A27" s="34"/>
      <c r="B27" s="50" t="s">
        <v>33</v>
      </c>
      <c r="C27" s="36"/>
      <c r="D27" s="45"/>
      <c r="E27" s="37"/>
    </row>
    <row r="28" spans="1:6" ht="26.25" customHeight="1" x14ac:dyDescent="0.2">
      <c r="A28" s="34"/>
      <c r="B28" s="50" t="s">
        <v>34</v>
      </c>
      <c r="C28" s="36"/>
      <c r="D28" s="45"/>
      <c r="E28" s="37"/>
    </row>
    <row r="29" spans="1:6" ht="21.95" customHeight="1" x14ac:dyDescent="0.2">
      <c r="A29" s="34"/>
      <c r="B29" s="50" t="s">
        <v>35</v>
      </c>
      <c r="C29" s="36"/>
      <c r="D29" s="45"/>
      <c r="E29" s="37"/>
    </row>
    <row r="30" spans="1:6" ht="21.95" customHeight="1" thickBot="1" x14ac:dyDescent="0.25">
      <c r="A30" s="38"/>
      <c r="B30" s="51" t="s">
        <v>36</v>
      </c>
      <c r="C30" s="40"/>
      <c r="D30" s="46"/>
      <c r="E30" s="41"/>
    </row>
    <row r="31" spans="1:6" ht="25.5" customHeight="1" thickBot="1" x14ac:dyDescent="0.25">
      <c r="A31" s="29"/>
      <c r="B31" s="54"/>
      <c r="C31" s="29"/>
      <c r="D31" s="29"/>
      <c r="E31" s="29"/>
    </row>
    <row r="32" spans="1:6" ht="38.25" x14ac:dyDescent="0.2">
      <c r="A32" s="30" t="s">
        <v>76</v>
      </c>
      <c r="B32" s="53" t="s">
        <v>37</v>
      </c>
      <c r="C32" s="32"/>
      <c r="D32" s="32" t="s">
        <v>276</v>
      </c>
      <c r="E32" s="33" t="s">
        <v>6</v>
      </c>
    </row>
    <row r="33" spans="1:5" ht="21.95" customHeight="1" x14ac:dyDescent="0.2">
      <c r="A33" s="34"/>
      <c r="B33" s="50" t="s">
        <v>38</v>
      </c>
      <c r="C33" s="36"/>
      <c r="D33" s="44">
        <f>D34+D35+D36+D37+D38+D39-D40</f>
        <v>0</v>
      </c>
      <c r="E33" s="37"/>
    </row>
    <row r="34" spans="1:5" ht="21.95" customHeight="1" x14ac:dyDescent="0.2">
      <c r="A34" s="34"/>
      <c r="B34" s="50" t="s">
        <v>39</v>
      </c>
      <c r="C34" s="36"/>
      <c r="D34" s="45"/>
      <c r="E34" s="37"/>
    </row>
    <row r="35" spans="1:5" ht="21.95" customHeight="1" x14ac:dyDescent="0.2">
      <c r="A35" s="34"/>
      <c r="B35" s="50" t="s">
        <v>40</v>
      </c>
      <c r="C35" s="36"/>
      <c r="D35" s="45"/>
      <c r="E35" s="37"/>
    </row>
    <row r="36" spans="1:5" ht="25.5" x14ac:dyDescent="0.2">
      <c r="A36" s="34"/>
      <c r="B36" s="50" t="s">
        <v>44</v>
      </c>
      <c r="C36" s="36"/>
      <c r="D36" s="45"/>
      <c r="E36" s="37"/>
    </row>
    <row r="37" spans="1:5" ht="21.95" customHeight="1" x14ac:dyDescent="0.2">
      <c r="A37" s="34"/>
      <c r="B37" s="50" t="s">
        <v>41</v>
      </c>
      <c r="C37" s="36"/>
      <c r="D37" s="45"/>
      <c r="E37" s="37"/>
    </row>
    <row r="38" spans="1:5" ht="25.5" x14ac:dyDescent="0.2">
      <c r="A38" s="34"/>
      <c r="B38" s="50" t="s">
        <v>42</v>
      </c>
      <c r="C38" s="36"/>
      <c r="D38" s="45"/>
      <c r="E38" s="37"/>
    </row>
    <row r="39" spans="1:5" ht="25.5" x14ac:dyDescent="0.2">
      <c r="A39" s="34"/>
      <c r="B39" s="50" t="s">
        <v>45</v>
      </c>
      <c r="C39" s="36"/>
      <c r="D39" s="45"/>
      <c r="E39" s="37"/>
    </row>
    <row r="40" spans="1:5" ht="21.95" customHeight="1" thickBot="1" x14ac:dyDescent="0.25">
      <c r="A40" s="38"/>
      <c r="B40" s="51" t="s">
        <v>43</v>
      </c>
      <c r="C40" s="40"/>
      <c r="D40" s="46"/>
      <c r="E40" s="41"/>
    </row>
    <row r="41" spans="1:5" ht="25.5" customHeight="1" thickBot="1" x14ac:dyDescent="0.25">
      <c r="A41" s="29"/>
      <c r="B41" s="54"/>
      <c r="C41" s="29"/>
      <c r="D41" s="29"/>
      <c r="E41" s="29"/>
    </row>
    <row r="42" spans="1:5" ht="38.25" x14ac:dyDescent="0.2">
      <c r="A42" s="30" t="s">
        <v>77</v>
      </c>
      <c r="B42" s="53" t="s">
        <v>46</v>
      </c>
      <c r="C42" s="32"/>
      <c r="D42" s="32" t="s">
        <v>276</v>
      </c>
      <c r="E42" s="33" t="s">
        <v>6</v>
      </c>
    </row>
    <row r="43" spans="1:5" ht="21.95" customHeight="1" x14ac:dyDescent="0.2">
      <c r="A43" s="34"/>
      <c r="B43" s="50" t="s">
        <v>47</v>
      </c>
      <c r="C43" s="36"/>
      <c r="D43" s="44">
        <f>D44+D45+D46+D47+D48</f>
        <v>0</v>
      </c>
      <c r="E43" s="37"/>
    </row>
    <row r="44" spans="1:5" ht="21.95" customHeight="1" x14ac:dyDescent="0.2">
      <c r="A44" s="34"/>
      <c r="B44" s="50" t="s">
        <v>48</v>
      </c>
      <c r="C44" s="36"/>
      <c r="D44" s="45"/>
      <c r="E44" s="37"/>
    </row>
    <row r="45" spans="1:5" ht="21.95" customHeight="1" x14ac:dyDescent="0.2">
      <c r="A45" s="34"/>
      <c r="B45" s="50" t="s">
        <v>49</v>
      </c>
      <c r="C45" s="36"/>
      <c r="D45" s="45"/>
      <c r="E45" s="37"/>
    </row>
    <row r="46" spans="1:5" ht="21.95" customHeight="1" x14ac:dyDescent="0.2">
      <c r="A46" s="34"/>
      <c r="B46" s="50" t="s">
        <v>50</v>
      </c>
      <c r="C46" s="36"/>
      <c r="D46" s="45"/>
      <c r="E46" s="37"/>
    </row>
    <row r="47" spans="1:5" ht="21.95" customHeight="1" x14ac:dyDescent="0.2">
      <c r="A47" s="34"/>
      <c r="B47" s="50" t="s">
        <v>41</v>
      </c>
      <c r="C47" s="36"/>
      <c r="D47" s="45"/>
      <c r="E47" s="37"/>
    </row>
    <row r="48" spans="1:5" ht="26.25" thickBot="1" x14ac:dyDescent="0.25">
      <c r="A48" s="38"/>
      <c r="B48" s="51" t="s">
        <v>42</v>
      </c>
      <c r="C48" s="40"/>
      <c r="D48" s="46"/>
      <c r="E48" s="41"/>
    </row>
  </sheetData>
  <hyperlinks>
    <hyperlink ref="F7" location="Tartalom!A22" display="TARTALOM"/>
    <hyperlink ref="F19" location="'HIPA-04'!A1" display="Következő munkalap HIPA-04"/>
    <hyperlink ref="F1" location="Tartalom!A1" display="TARTALOM"/>
  </hyperlinks>
  <pageMargins left="0.74803149606299213" right="0.74803149606299213" top="0.51181102362204722" bottom="0.98425196850393704" header="0.51181102362204722" footer="0.51181102362204722"/>
  <pageSetup paperSize="9" scale="69" orientation="portrait" r:id="rId1"/>
  <headerFooter alignWithMargins="0">
    <oddFooter>&amp;L&amp;"Arial Narrow,Normál"&amp;8&amp;F/&amp;A&amp;C&amp;"Arial Narrow,Normál"&amp;8&amp;P/&amp;N&amp;R&amp;"Arial Narrow,Normál"&amp;8DigitAudit/AuditDok</oddFooter>
  </headerFooter>
  <rowBreaks count="1" manualBreakCount="1">
    <brk id="31"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showGridLines="0" zoomScaleNormal="100" workbookViewId="0"/>
  </sheetViews>
  <sheetFormatPr defaultColWidth="8.85546875" defaultRowHeight="24" customHeight="1" x14ac:dyDescent="0.2"/>
  <cols>
    <col min="1" max="1" width="4.85546875" style="1" customWidth="1"/>
    <col min="2" max="2" width="61.7109375" style="1" customWidth="1"/>
    <col min="3" max="9" width="15.7109375" style="1" customWidth="1"/>
    <col min="10" max="16384" width="8.85546875" style="1"/>
  </cols>
  <sheetData>
    <row r="1" spans="1:10" ht="16.5" x14ac:dyDescent="0.2">
      <c r="A1" s="4" t="s">
        <v>81</v>
      </c>
      <c r="B1" s="3"/>
      <c r="C1" s="3"/>
      <c r="D1" s="4"/>
      <c r="E1" s="4"/>
      <c r="F1" s="5"/>
      <c r="G1" s="70"/>
      <c r="H1" s="70"/>
      <c r="I1" s="281" t="s">
        <v>168</v>
      </c>
    </row>
    <row r="2" spans="1:10" ht="16.5" customHeight="1" x14ac:dyDescent="0.25">
      <c r="A2" s="6"/>
      <c r="B2" s="6"/>
      <c r="C2" s="6"/>
      <c r="D2" s="6"/>
      <c r="E2" s="6"/>
      <c r="F2" s="6"/>
      <c r="G2" s="70"/>
      <c r="H2" s="70"/>
      <c r="I2" s="385" t="s">
        <v>324</v>
      </c>
    </row>
    <row r="3" spans="1:10" ht="24" customHeight="1" x14ac:dyDescent="0.2">
      <c r="A3" s="4" t="s">
        <v>128</v>
      </c>
      <c r="B3" s="4"/>
      <c r="C3" s="4"/>
      <c r="D3" s="6"/>
      <c r="E3" s="6"/>
      <c r="F3" s="6"/>
      <c r="G3" s="70"/>
      <c r="H3" s="70"/>
    </row>
    <row r="4" spans="1:10" ht="16.5" customHeight="1" x14ac:dyDescent="0.3">
      <c r="A4" s="10" t="str">
        <f>CONCATENATE("Ügyfél:   ",Alapa!$C$17)</f>
        <v xml:space="preserve">Ügyfél:   </v>
      </c>
      <c r="B4" s="9"/>
      <c r="C4" s="9"/>
      <c r="D4" s="72"/>
      <c r="E4" s="27" t="str">
        <f>"Dátum:"</f>
        <v>Dátum:</v>
      </c>
      <c r="F4" s="397"/>
      <c r="G4" s="26"/>
      <c r="H4" s="77"/>
    </row>
    <row r="5" spans="1:10" ht="16.5" customHeight="1" x14ac:dyDescent="0.3">
      <c r="A5" s="10" t="str">
        <f>CONCATENATE("Fordulónap: ",Alapa!$C$12)</f>
        <v xml:space="preserve">Fordulónap: </v>
      </c>
      <c r="B5" s="9"/>
      <c r="C5" s="9"/>
      <c r="D5" s="72"/>
      <c r="E5" s="27" t="str">
        <f>"Készítette:"</f>
        <v>Készítette:</v>
      </c>
      <c r="F5" s="25" t="e">
        <f>VLOOKUP(J5,Alapa!$G$2:$H$22,2)</f>
        <v>#N/A</v>
      </c>
      <c r="G5" s="26"/>
      <c r="H5" s="77"/>
      <c r="I5" s="14" t="s">
        <v>1</v>
      </c>
      <c r="J5" s="15">
        <v>1</v>
      </c>
    </row>
    <row r="6" spans="1:10" ht="16.5" customHeight="1" x14ac:dyDescent="0.3">
      <c r="A6" s="8"/>
      <c r="B6" s="8"/>
      <c r="C6" s="8"/>
      <c r="D6" s="6"/>
      <c r="E6" s="27" t="s">
        <v>0</v>
      </c>
      <c r="F6" s="25" t="str">
        <f>IF(Alapa!$H$2=0," ",Alapa!$H$2)</f>
        <v xml:space="preserve"> </v>
      </c>
      <c r="G6" s="26"/>
      <c r="H6" s="77"/>
    </row>
    <row r="7" spans="1:10" ht="24" customHeight="1" thickBot="1" x14ac:dyDescent="0.35">
      <c r="A7" s="390" t="s">
        <v>242</v>
      </c>
      <c r="B7" s="8"/>
      <c r="C7" s="8"/>
      <c r="D7" s="6"/>
      <c r="E7" s="6"/>
      <c r="F7" s="16"/>
      <c r="G7" s="17"/>
      <c r="H7" s="18"/>
      <c r="I7" s="312" t="s">
        <v>168</v>
      </c>
    </row>
    <row r="8" spans="1:10" ht="16.5" customHeight="1" x14ac:dyDescent="0.3">
      <c r="A8" s="205"/>
      <c r="B8" s="204" t="s">
        <v>130</v>
      </c>
      <c r="C8" s="206"/>
      <c r="D8" s="207"/>
      <c r="E8" s="207"/>
      <c r="F8" s="190"/>
      <c r="G8" s="191"/>
      <c r="H8" s="192"/>
    </row>
    <row r="9" spans="1:10" ht="16.5" customHeight="1" x14ac:dyDescent="0.3">
      <c r="A9" s="193" t="s">
        <v>4</v>
      </c>
      <c r="B9" s="8"/>
      <c r="C9" s="8"/>
      <c r="D9" s="71"/>
      <c r="E9" s="71"/>
      <c r="F9" s="23" t="s">
        <v>5</v>
      </c>
      <c r="G9" s="17"/>
      <c r="H9" s="194"/>
    </row>
    <row r="10" spans="1:10" ht="16.5" customHeight="1" thickBot="1" x14ac:dyDescent="0.35">
      <c r="A10" s="195">
        <f>Alapa!C25</f>
        <v>0</v>
      </c>
      <c r="B10" s="196"/>
      <c r="C10" s="196"/>
      <c r="D10" s="208"/>
      <c r="E10" s="208"/>
      <c r="F10" s="197">
        <f>Alapa!C17</f>
        <v>0</v>
      </c>
      <c r="G10" s="198"/>
      <c r="H10" s="199"/>
    </row>
    <row r="11" spans="1:10" ht="24" customHeight="1" x14ac:dyDescent="0.3">
      <c r="A11" s="304"/>
      <c r="B11" s="8"/>
      <c r="C11" s="16"/>
      <c r="D11" s="17"/>
      <c r="E11" s="18"/>
      <c r="F11" s="70"/>
      <c r="G11" s="70"/>
      <c r="H11" s="310"/>
    </row>
    <row r="12" spans="1:10" ht="24" customHeight="1" thickBot="1" x14ac:dyDescent="0.25">
      <c r="A12" s="19"/>
      <c r="B12" s="93" t="s">
        <v>277</v>
      </c>
      <c r="C12" s="20"/>
      <c r="D12" s="28"/>
      <c r="E12" s="29"/>
      <c r="F12" s="70"/>
      <c r="G12" s="70"/>
      <c r="H12" s="70"/>
    </row>
    <row r="13" spans="1:10" ht="24" customHeight="1" x14ac:dyDescent="0.2">
      <c r="A13" s="30"/>
      <c r="B13" s="31" t="s">
        <v>7</v>
      </c>
      <c r="C13" s="31"/>
      <c r="D13" s="42" t="s">
        <v>99</v>
      </c>
      <c r="E13" s="63" t="s">
        <v>100</v>
      </c>
      <c r="F13" s="73"/>
      <c r="G13" s="74" t="s">
        <v>6</v>
      </c>
      <c r="H13" s="75"/>
    </row>
    <row r="14" spans="1:10" ht="24" customHeight="1" x14ac:dyDescent="0.2">
      <c r="A14" s="81"/>
      <c r="B14" s="82" t="s">
        <v>101</v>
      </c>
      <c r="C14" s="82"/>
      <c r="D14" s="57">
        <f>IF('HIPA-02'!D15&lt;=500000000,'HIPA-02'!D14,0)</f>
        <v>0</v>
      </c>
      <c r="E14" s="57">
        <f>IF('HIPA-02'!D15&gt;500000000,'HIPA-02'!D14,0)</f>
        <v>0</v>
      </c>
      <c r="F14" s="415"/>
      <c r="G14" s="416"/>
      <c r="H14" s="417"/>
    </row>
    <row r="15" spans="1:10" ht="24" customHeight="1" x14ac:dyDescent="0.2">
      <c r="A15" s="34"/>
      <c r="B15" s="50" t="s">
        <v>51</v>
      </c>
      <c r="C15" s="50"/>
      <c r="D15" s="83">
        <f>'HIPA-00'!C26</f>
        <v>0</v>
      </c>
      <c r="E15" s="83">
        <f>'HIPA-00'!D26</f>
        <v>0</v>
      </c>
      <c r="F15" s="415"/>
      <c r="G15" s="416"/>
      <c r="H15" s="417"/>
    </row>
    <row r="16" spans="1:10" ht="24" customHeight="1" x14ac:dyDescent="0.2">
      <c r="A16" s="34"/>
      <c r="B16" s="50" t="s">
        <v>52</v>
      </c>
      <c r="C16" s="50"/>
      <c r="D16" s="83">
        <f>'HIPA-00'!C30</f>
        <v>0</v>
      </c>
      <c r="E16" s="83">
        <f>'HIPA-00'!D30</f>
        <v>0</v>
      </c>
      <c r="F16" s="415"/>
      <c r="G16" s="416"/>
      <c r="H16" s="417"/>
    </row>
    <row r="17" spans="1:8" ht="38.25" x14ac:dyDescent="0.2">
      <c r="A17" s="34"/>
      <c r="B17" s="50" t="s">
        <v>240</v>
      </c>
      <c r="C17" s="50"/>
      <c r="D17" s="59"/>
      <c r="E17" s="83">
        <f>'HIPA-00'!D27+'HIPA-00'!D31</f>
        <v>0</v>
      </c>
      <c r="F17" s="415"/>
      <c r="G17" s="416"/>
      <c r="H17" s="417"/>
    </row>
    <row r="18" spans="1:8" ht="51" x14ac:dyDescent="0.2">
      <c r="A18" s="34"/>
      <c r="B18" s="50" t="s">
        <v>258</v>
      </c>
      <c r="C18" s="50"/>
      <c r="D18" s="59"/>
      <c r="E18" s="83">
        <f>'HIPA-00'!D28</f>
        <v>0</v>
      </c>
      <c r="F18" s="415"/>
      <c r="G18" s="416"/>
      <c r="H18" s="417"/>
    </row>
    <row r="19" spans="1:8" ht="63.75" x14ac:dyDescent="0.2">
      <c r="A19" s="34"/>
      <c r="B19" s="50" t="s">
        <v>259</v>
      </c>
      <c r="C19" s="50"/>
      <c r="D19" s="59"/>
      <c r="E19" s="83">
        <f>'HIPA-00'!D29</f>
        <v>0</v>
      </c>
      <c r="F19" s="299"/>
      <c r="G19" s="300"/>
      <c r="H19" s="301"/>
    </row>
    <row r="20" spans="1:8" ht="38.25" x14ac:dyDescent="0.2">
      <c r="A20" s="34"/>
      <c r="B20" s="50" t="s">
        <v>260</v>
      </c>
      <c r="C20" s="50"/>
      <c r="D20" s="59"/>
      <c r="E20" s="57">
        <f>H29</f>
        <v>0</v>
      </c>
      <c r="F20" s="415"/>
      <c r="G20" s="416"/>
      <c r="H20" s="417"/>
    </row>
    <row r="21" spans="1:8" ht="39" thickBot="1" x14ac:dyDescent="0.25">
      <c r="A21" s="38"/>
      <c r="B21" s="51" t="s">
        <v>261</v>
      </c>
      <c r="C21" s="51"/>
      <c r="D21" s="58">
        <f>D15+D16</f>
        <v>0</v>
      </c>
      <c r="E21" s="58">
        <f>E17+E18+E19+E20</f>
        <v>0</v>
      </c>
      <c r="F21" s="412"/>
      <c r="G21" s="413"/>
      <c r="H21" s="414"/>
    </row>
    <row r="22" spans="1:8" ht="24" customHeight="1" x14ac:dyDescent="0.2">
      <c r="A22" s="69"/>
      <c r="B22" s="52"/>
      <c r="C22" s="70"/>
      <c r="D22" s="70"/>
      <c r="E22" s="70"/>
      <c r="F22" s="70"/>
      <c r="G22" s="70"/>
      <c r="H22" s="70"/>
    </row>
    <row r="23" spans="1:8" ht="24" customHeight="1" thickBot="1" x14ac:dyDescent="0.25">
      <c r="A23" s="29"/>
      <c r="B23" s="76" t="s">
        <v>93</v>
      </c>
      <c r="C23" s="29"/>
      <c r="D23" s="29"/>
      <c r="E23" s="29"/>
      <c r="F23" s="29"/>
      <c r="G23" s="29"/>
      <c r="H23" s="70"/>
    </row>
    <row r="24" spans="1:8" ht="24" customHeight="1" x14ac:dyDescent="0.2">
      <c r="A24" s="30"/>
      <c r="B24" s="53" t="s">
        <v>92</v>
      </c>
      <c r="C24" s="65" t="s">
        <v>88</v>
      </c>
      <c r="D24" s="65" t="s">
        <v>91</v>
      </c>
      <c r="E24" s="65" t="s">
        <v>86</v>
      </c>
      <c r="F24" s="65" t="s">
        <v>87</v>
      </c>
      <c r="G24" s="89" t="s">
        <v>102</v>
      </c>
      <c r="H24" s="67" t="s">
        <v>89</v>
      </c>
    </row>
    <row r="25" spans="1:8" ht="24" customHeight="1" x14ac:dyDescent="0.2">
      <c r="A25" s="34"/>
      <c r="B25" s="64" t="s">
        <v>82</v>
      </c>
      <c r="C25" s="83">
        <f>IF($E$14&gt;=500000000,500000000,$E$14)</f>
        <v>0</v>
      </c>
      <c r="D25" s="83">
        <f>IF(C25=0,0,C25/$E$14*($E$15+$E$16-$E$17-$E$18-$E$19))</f>
        <v>0</v>
      </c>
      <c r="E25" s="84">
        <f>IF(D25=0,0,ROUND(D25/C25,4))</f>
        <v>0</v>
      </c>
      <c r="F25" s="85">
        <v>1</v>
      </c>
      <c r="G25" s="91">
        <f>C25*F25</f>
        <v>0</v>
      </c>
      <c r="H25" s="86">
        <f>IF(G25&gt;D25,D25,G25)</f>
        <v>0</v>
      </c>
    </row>
    <row r="26" spans="1:8" ht="24" customHeight="1" x14ac:dyDescent="0.2">
      <c r="A26" s="34"/>
      <c r="B26" s="50" t="s">
        <v>83</v>
      </c>
      <c r="C26" s="83">
        <f>IF($E$14&gt;=20000000000,19500000000,$E$14-C25)</f>
        <v>0</v>
      </c>
      <c r="D26" s="83">
        <f>IF(C26=0,0,C26/$E$14*($E$15+$E$16-$E$17-$E$18-$E$19))</f>
        <v>0</v>
      </c>
      <c r="E26" s="84">
        <f>IF(D26=0,0,ROUND(D26/C26,4))</f>
        <v>0</v>
      </c>
      <c r="F26" s="85">
        <v>0.85</v>
      </c>
      <c r="G26" s="91">
        <f>C26*F26</f>
        <v>0</v>
      </c>
      <c r="H26" s="86">
        <f>IF(G26&gt;D26,D26,G26)</f>
        <v>0</v>
      </c>
    </row>
    <row r="27" spans="1:8" ht="24" customHeight="1" x14ac:dyDescent="0.2">
      <c r="A27" s="34"/>
      <c r="B27" s="50" t="s">
        <v>84</v>
      </c>
      <c r="C27" s="83">
        <f>IF($E$14&gt;=80000000000,60000000000,$E$14-C25-C26)</f>
        <v>0</v>
      </c>
      <c r="D27" s="83">
        <f>IF(C27=0,0,C27/$E$14*($E$15+$E$16-$E$17-$E$18-$E$19))</f>
        <v>0</v>
      </c>
      <c r="E27" s="84">
        <f>IF(D27=0,0,ROUND(D27/C27,4))</f>
        <v>0</v>
      </c>
      <c r="F27" s="85">
        <v>0.75</v>
      </c>
      <c r="G27" s="91">
        <f>C27*F27</f>
        <v>0</v>
      </c>
      <c r="H27" s="86">
        <f>IF(G27&gt;D27,D27,G27)</f>
        <v>0</v>
      </c>
    </row>
    <row r="28" spans="1:8" ht="24" customHeight="1" x14ac:dyDescent="0.2">
      <c r="A28" s="34"/>
      <c r="B28" s="50" t="s">
        <v>85</v>
      </c>
      <c r="C28" s="83">
        <f>IF($E$14&gt;=80000000000,$E$14-C25-C26-C27,0)</f>
        <v>0</v>
      </c>
      <c r="D28" s="83">
        <f>IF(C28=0,0,C28/$E$14*($E$15+$E$16-$E$17-$E$18-$E$19))</f>
        <v>0</v>
      </c>
      <c r="E28" s="84">
        <f>IF(D28=0,0,ROUND(D28/C28,4))</f>
        <v>0</v>
      </c>
      <c r="F28" s="85">
        <v>0.7</v>
      </c>
      <c r="G28" s="91">
        <f>C28*F28</f>
        <v>0</v>
      </c>
      <c r="H28" s="86">
        <f>IF(G28&gt;D28,D28,G28)</f>
        <v>0</v>
      </c>
    </row>
    <row r="29" spans="1:8" ht="24" customHeight="1" thickBot="1" x14ac:dyDescent="0.25">
      <c r="A29" s="38"/>
      <c r="B29" s="66" t="s">
        <v>90</v>
      </c>
      <c r="C29" s="58">
        <f>SUM(C25:C28)</f>
        <v>0</v>
      </c>
      <c r="D29" s="58">
        <f>SUM(D25:D28)</f>
        <v>0</v>
      </c>
      <c r="E29" s="87"/>
      <c r="F29" s="88"/>
      <c r="G29" s="90"/>
      <c r="H29" s="68">
        <f>SUM(H25:H28)</f>
        <v>0</v>
      </c>
    </row>
  </sheetData>
  <mergeCells count="7">
    <mergeCell ref="F21:H21"/>
    <mergeCell ref="F14:H14"/>
    <mergeCell ref="F15:H15"/>
    <mergeCell ref="F16:H16"/>
    <mergeCell ref="F17:H17"/>
    <mergeCell ref="F18:H18"/>
    <mergeCell ref="F20:H20"/>
  </mergeCells>
  <hyperlinks>
    <hyperlink ref="I7" location="Tartalom!A23" display="TARTALOM"/>
    <hyperlink ref="I1" location="Tartalom!A1" display="TARTALOM"/>
  </hyperlinks>
  <pageMargins left="0.74803149606299213" right="0.74803149606299213" top="0.51181102362204722" bottom="0.98425196850393704" header="0.51181102362204722" footer="0.51181102362204722"/>
  <pageSetup paperSize="9" scale="82" fitToHeight="2" orientation="landscape" r:id="rId1"/>
  <headerFooter alignWithMargins="0">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8"/>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28515625" style="1" customWidth="1"/>
    <col min="5" max="5" width="28.140625" style="1" customWidth="1"/>
    <col min="6" max="6" width="10.5703125" style="1" customWidth="1"/>
    <col min="7" max="10" width="8.85546875" style="1"/>
    <col min="11" max="11" width="5.5703125" style="1" customWidth="1"/>
    <col min="12" max="12" width="6.140625" style="1" customWidth="1"/>
    <col min="13" max="16384" width="8.85546875" style="1"/>
  </cols>
  <sheetData>
    <row r="1" spans="1:27" ht="16.5" customHeight="1" x14ac:dyDescent="0.2">
      <c r="A1" s="4" t="s">
        <v>97</v>
      </c>
      <c r="B1" s="3"/>
      <c r="C1" s="4"/>
      <c r="D1" s="4"/>
      <c r="E1" s="5"/>
      <c r="F1" s="281" t="s">
        <v>168</v>
      </c>
    </row>
    <row r="2" spans="1:27" ht="16.5" customHeight="1" x14ac:dyDescent="0.25">
      <c r="A2" s="6"/>
      <c r="B2" s="6"/>
      <c r="C2" s="6"/>
      <c r="D2" s="6"/>
      <c r="E2" s="6"/>
      <c r="F2" s="385" t="s">
        <v>324</v>
      </c>
      <c r="N2" s="1" t="str">
        <f>'HIPA-05'!D17</f>
        <v>Adózó összesen</v>
      </c>
      <c r="O2" s="1">
        <f>'HIPA-05'!E17</f>
        <v>0</v>
      </c>
      <c r="P2" s="1">
        <f>'HIPA-05'!F17</f>
        <v>0</v>
      </c>
      <c r="Q2" s="1">
        <f>'HIPA-05'!G17</f>
        <v>0</v>
      </c>
      <c r="R2" s="1">
        <f>'HIPA-05'!H17</f>
        <v>0</v>
      </c>
      <c r="S2" s="1">
        <f>'HIPA-05'!I17</f>
        <v>0</v>
      </c>
      <c r="T2" s="1">
        <f>'HIPA-05'!J17</f>
        <v>0</v>
      </c>
      <c r="U2" s="1">
        <f>'HIPA-05'!K17</f>
        <v>0</v>
      </c>
      <c r="V2" s="1">
        <f>'HIPA-05'!L17</f>
        <v>0</v>
      </c>
      <c r="W2" s="1">
        <f>'HIPA-05'!M17</f>
        <v>0</v>
      </c>
      <c r="X2" s="1">
        <f>'HIPA-05'!N17</f>
        <v>0</v>
      </c>
      <c r="AA2" s="1" t="s">
        <v>325</v>
      </c>
    </row>
    <row r="3" spans="1:27" ht="16.5" customHeight="1" x14ac:dyDescent="0.2">
      <c r="A3" s="4" t="s">
        <v>128</v>
      </c>
      <c r="B3" s="4"/>
      <c r="C3" s="6"/>
      <c r="D3" s="6"/>
      <c r="E3" s="6"/>
      <c r="F3" s="2"/>
    </row>
    <row r="4" spans="1:27" ht="16.5" customHeight="1" x14ac:dyDescent="0.3">
      <c r="A4" s="10" t="str">
        <f>CONCATENATE("Ügyfél:   ",Alapa!$C$17)</f>
        <v xml:space="preserve">Ügyfél:   </v>
      </c>
      <c r="B4" s="10"/>
      <c r="C4" s="11" t="str">
        <f>"Dátum:"</f>
        <v>Dátum:</v>
      </c>
      <c r="D4" s="397"/>
      <c r="E4" s="119"/>
    </row>
    <row r="5" spans="1:27" ht="16.5" customHeight="1" x14ac:dyDescent="0.3">
      <c r="A5" s="10" t="str">
        <f>CONCATENATE("Fordulónap: ",Alapa!$C$12)</f>
        <v xml:space="preserve">Fordulónap: </v>
      </c>
      <c r="B5" s="10"/>
      <c r="C5" s="12" t="str">
        <f>"Készítette:"</f>
        <v>Készítette:</v>
      </c>
      <c r="D5" s="13" t="e">
        <f>VLOOKUP(G5,Alapa!$G$2:$H$22,2)</f>
        <v>#N/A</v>
      </c>
      <c r="E5" s="7"/>
      <c r="F5" s="14" t="s">
        <v>1</v>
      </c>
      <c r="G5" s="15">
        <v>1</v>
      </c>
    </row>
    <row r="6" spans="1:27" ht="16.5" customHeight="1" x14ac:dyDescent="0.3">
      <c r="A6" s="8"/>
      <c r="B6" s="8"/>
      <c r="C6" s="12" t="s">
        <v>0</v>
      </c>
      <c r="D6" s="25" t="str">
        <f>IF(Alapa!$H$2=0," ",Alapa!$H$2)</f>
        <v xml:space="preserve"> </v>
      </c>
      <c r="E6" s="7"/>
    </row>
    <row r="7" spans="1:27" ht="17.25" thickBot="1" x14ac:dyDescent="0.35">
      <c r="A7" s="390" t="s">
        <v>242</v>
      </c>
      <c r="B7" s="8"/>
      <c r="C7" s="16"/>
      <c r="D7" s="17"/>
      <c r="E7" s="18"/>
      <c r="F7" s="311"/>
    </row>
    <row r="8" spans="1:27" ht="23.25" x14ac:dyDescent="0.3">
      <c r="A8" s="205" t="s">
        <v>78</v>
      </c>
      <c r="B8" s="189" t="s">
        <v>79</v>
      </c>
      <c r="C8" s="190"/>
      <c r="D8" s="191"/>
      <c r="E8" s="192"/>
    </row>
    <row r="9" spans="1:27" ht="16.5" x14ac:dyDescent="0.3">
      <c r="A9" s="193" t="s">
        <v>4</v>
      </c>
      <c r="B9" s="8"/>
      <c r="C9" s="23" t="s">
        <v>5</v>
      </c>
      <c r="D9" s="17"/>
      <c r="E9" s="194"/>
    </row>
    <row r="10" spans="1:27" ht="17.25" thickBot="1" x14ac:dyDescent="0.35">
      <c r="A10" s="195">
        <f>Alapa!C25</f>
        <v>0</v>
      </c>
      <c r="B10" s="196"/>
      <c r="C10" s="197">
        <f>Alapa!C17</f>
        <v>0</v>
      </c>
      <c r="D10" s="198"/>
      <c r="E10" s="199"/>
    </row>
    <row r="11" spans="1:27" ht="16.5" customHeight="1" x14ac:dyDescent="0.2">
      <c r="A11" s="304"/>
      <c r="B11" s="8"/>
      <c r="C11" s="418" t="s">
        <v>326</v>
      </c>
      <c r="D11" s="418"/>
      <c r="E11" s="418"/>
    </row>
    <row r="12" spans="1:27" ht="59.25" customHeight="1" thickBot="1" x14ac:dyDescent="0.25">
      <c r="A12" s="8"/>
      <c r="B12" s="49" t="s">
        <v>53</v>
      </c>
      <c r="C12" s="419"/>
      <c r="D12" s="419"/>
      <c r="E12" s="419"/>
      <c r="F12" s="187"/>
    </row>
    <row r="13" spans="1:27" ht="29.25" customHeight="1" x14ac:dyDescent="0.2">
      <c r="A13" s="30"/>
      <c r="B13" s="31" t="s">
        <v>232</v>
      </c>
      <c r="C13" s="291" t="s">
        <v>194</v>
      </c>
      <c r="D13" s="32" t="s">
        <v>57</v>
      </c>
      <c r="E13" s="33" t="s">
        <v>6</v>
      </c>
      <c r="F13" s="363" t="s">
        <v>287</v>
      </c>
      <c r="J13" s="362" t="s">
        <v>215</v>
      </c>
      <c r="K13" s="1" t="s">
        <v>358</v>
      </c>
    </row>
    <row r="14" spans="1:27" ht="15" customHeight="1" x14ac:dyDescent="0.2">
      <c r="A14" s="34"/>
      <c r="B14" s="35" t="s">
        <v>56</v>
      </c>
      <c r="C14" s="239" t="s">
        <v>333</v>
      </c>
      <c r="D14" s="388"/>
      <c r="E14" s="37"/>
      <c r="K14" s="1" t="s">
        <v>289</v>
      </c>
      <c r="L14" s="1" t="s">
        <v>292</v>
      </c>
    </row>
    <row r="15" spans="1:27" ht="15" customHeight="1" x14ac:dyDescent="0.2">
      <c r="A15" s="34"/>
      <c r="B15" s="35" t="s">
        <v>55</v>
      </c>
      <c r="C15" s="239" t="s">
        <v>334</v>
      </c>
      <c r="D15" s="388"/>
      <c r="E15" s="37"/>
      <c r="K15" s="1" t="s">
        <v>294</v>
      </c>
      <c r="L15" s="1" t="s">
        <v>193</v>
      </c>
    </row>
    <row r="16" spans="1:27" ht="15" customHeight="1" x14ac:dyDescent="0.2">
      <c r="A16" s="34"/>
      <c r="B16" s="35" t="s">
        <v>303</v>
      </c>
      <c r="C16" s="239" t="s">
        <v>335</v>
      </c>
      <c r="D16" s="388"/>
      <c r="E16" s="37"/>
      <c r="K16" s="1" t="s">
        <v>313</v>
      </c>
      <c r="L16" s="1" t="s">
        <v>293</v>
      </c>
    </row>
    <row r="17" spans="1:12" ht="15" customHeight="1" x14ac:dyDescent="0.2">
      <c r="A17" s="34"/>
      <c r="B17" s="35" t="s">
        <v>304</v>
      </c>
      <c r="C17" s="36"/>
      <c r="D17" s="272"/>
      <c r="E17" s="249"/>
      <c r="K17" s="1" t="s">
        <v>290</v>
      </c>
      <c r="L17" s="1" t="s">
        <v>295</v>
      </c>
    </row>
    <row r="18" spans="1:12" ht="15" customHeight="1" x14ac:dyDescent="0.2">
      <c r="A18" s="34"/>
      <c r="B18" s="35" t="s">
        <v>305</v>
      </c>
      <c r="C18" s="36"/>
      <c r="D18" s="272"/>
      <c r="E18" s="249"/>
      <c r="K18" s="1" t="s">
        <v>291</v>
      </c>
      <c r="L18" s="1" t="s">
        <v>296</v>
      </c>
    </row>
    <row r="19" spans="1:12" ht="15" customHeight="1" x14ac:dyDescent="0.2">
      <c r="A19" s="34"/>
      <c r="B19" s="35" t="s">
        <v>306</v>
      </c>
      <c r="C19" s="36"/>
      <c r="D19" s="272"/>
      <c r="E19" s="249"/>
      <c r="K19" s="1" t="s">
        <v>314</v>
      </c>
      <c r="L19" s="1" t="s">
        <v>297</v>
      </c>
    </row>
    <row r="20" spans="1:12" ht="15" customHeight="1" thickBot="1" x14ac:dyDescent="0.25">
      <c r="A20" s="38"/>
      <c r="B20" s="39" t="s">
        <v>307</v>
      </c>
      <c r="C20" s="40"/>
      <c r="D20" s="273"/>
      <c r="E20" s="251"/>
      <c r="K20" s="1" t="s">
        <v>298</v>
      </c>
      <c r="L20" s="1" t="s">
        <v>299</v>
      </c>
    </row>
    <row r="21" spans="1:12" ht="29.25" customHeight="1" thickBot="1" x14ac:dyDescent="0.35">
      <c r="A21" s="8"/>
      <c r="B21" s="49"/>
      <c r="C21" s="16"/>
      <c r="D21" s="17"/>
      <c r="E21" s="18"/>
      <c r="K21" s="1" t="s">
        <v>315</v>
      </c>
      <c r="L21" s="1" t="s">
        <v>300</v>
      </c>
    </row>
    <row r="22" spans="1:12" ht="25.5" customHeight="1" x14ac:dyDescent="0.2">
      <c r="A22" s="30"/>
      <c r="B22" s="31" t="s">
        <v>54</v>
      </c>
      <c r="C22" s="32"/>
      <c r="D22" s="32" t="s">
        <v>70</v>
      </c>
      <c r="E22" s="33" t="s">
        <v>6</v>
      </c>
      <c r="K22" s="1" t="s">
        <v>349</v>
      </c>
      <c r="L22" s="1" t="s">
        <v>350</v>
      </c>
    </row>
    <row r="23" spans="1:12" ht="25.5" x14ac:dyDescent="0.2">
      <c r="A23" s="34"/>
      <c r="B23" s="50" t="s">
        <v>216</v>
      </c>
      <c r="C23" s="252" t="s">
        <v>336</v>
      </c>
      <c r="D23" s="60">
        <f>'HIPA-05'!D23</f>
        <v>0</v>
      </c>
      <c r="E23" s="37"/>
    </row>
    <row r="24" spans="1:12" ht="38.25" x14ac:dyDescent="0.2">
      <c r="A24" s="34"/>
      <c r="B24" s="50" t="s">
        <v>217</v>
      </c>
      <c r="C24" s="252" t="s">
        <v>337</v>
      </c>
      <c r="D24" s="60">
        <f>IF(D23=0,0,HLOOKUP($C$13,'HIPA-05'!$D$17:$N$33,'HIPA-05'!A23,FALSE))</f>
        <v>0</v>
      </c>
      <c r="E24" s="37"/>
    </row>
    <row r="25" spans="1:12" ht="25.5" x14ac:dyDescent="0.2">
      <c r="A25" s="34"/>
      <c r="B25" s="50" t="s">
        <v>218</v>
      </c>
      <c r="C25" s="252" t="s">
        <v>338</v>
      </c>
      <c r="D25" s="60">
        <f>'HIPA-05'!D33</f>
        <v>0</v>
      </c>
      <c r="E25" s="37"/>
    </row>
    <row r="26" spans="1:12" ht="25.5" x14ac:dyDescent="0.2">
      <c r="A26" s="34"/>
      <c r="B26" s="50" t="s">
        <v>219</v>
      </c>
      <c r="C26" s="252" t="s">
        <v>339</v>
      </c>
      <c r="D26" s="60">
        <f>IF(D25=0,0,HLOOKUP($C$13,'HIPA-05'!$D$17:$N$33,'HIPA-05'!A33,FALSE))</f>
        <v>0</v>
      </c>
      <c r="E26" s="37"/>
    </row>
    <row r="27" spans="1:12" ht="38.25" x14ac:dyDescent="0.2">
      <c r="A27" s="34"/>
      <c r="B27" s="50" t="s">
        <v>58</v>
      </c>
      <c r="C27" s="55" t="s">
        <v>3</v>
      </c>
      <c r="D27" s="186"/>
      <c r="E27" s="278"/>
    </row>
    <row r="28" spans="1:12" ht="38.25" x14ac:dyDescent="0.2">
      <c r="A28" s="34"/>
      <c r="B28" s="50" t="s">
        <v>59</v>
      </c>
      <c r="C28" s="55" t="s">
        <v>3</v>
      </c>
      <c r="D28" s="186"/>
      <c r="E28" s="278"/>
    </row>
    <row r="29" spans="1:12" ht="25.5" x14ac:dyDescent="0.2">
      <c r="A29" s="34"/>
      <c r="B29" s="50" t="s">
        <v>60</v>
      </c>
      <c r="C29" s="55" t="s">
        <v>71</v>
      </c>
      <c r="D29" s="186"/>
      <c r="E29" s="278"/>
    </row>
    <row r="30" spans="1:12" ht="38.25" x14ac:dyDescent="0.2">
      <c r="A30" s="34"/>
      <c r="B30" s="50" t="s">
        <v>61</v>
      </c>
      <c r="C30" s="55" t="s">
        <v>72</v>
      </c>
      <c r="D30" s="186"/>
      <c r="E30" s="278"/>
    </row>
    <row r="31" spans="1:12" ht="51" x14ac:dyDescent="0.2">
      <c r="A31" s="34"/>
      <c r="B31" s="50" t="s">
        <v>62</v>
      </c>
      <c r="C31" s="55" t="s">
        <v>3</v>
      </c>
      <c r="D31" s="186"/>
      <c r="E31" s="278"/>
    </row>
    <row r="32" spans="1:12" ht="25.5" x14ac:dyDescent="0.2">
      <c r="A32" s="34"/>
      <c r="B32" s="50" t="s">
        <v>63</v>
      </c>
      <c r="C32" s="55" t="s">
        <v>3</v>
      </c>
      <c r="D32" s="186"/>
      <c r="E32" s="278"/>
    </row>
    <row r="33" spans="1:6" ht="25.5" x14ac:dyDescent="0.2">
      <c r="A33" s="34"/>
      <c r="B33" s="50" t="s">
        <v>64</v>
      </c>
      <c r="C33" s="55" t="s">
        <v>73</v>
      </c>
      <c r="D33" s="186"/>
      <c r="E33" s="278"/>
    </row>
    <row r="34" spans="1:6" ht="25.5" x14ac:dyDescent="0.2">
      <c r="A34" s="34"/>
      <c r="B34" s="50" t="s">
        <v>65</v>
      </c>
      <c r="C34" s="55" t="s">
        <v>73</v>
      </c>
      <c r="D34" s="186"/>
      <c r="E34" s="278"/>
    </row>
    <row r="35" spans="1:6" ht="25.5" x14ac:dyDescent="0.2">
      <c r="A35" s="34"/>
      <c r="B35" s="50" t="s">
        <v>66</v>
      </c>
      <c r="C35" s="55" t="s">
        <v>73</v>
      </c>
      <c r="D35" s="186"/>
      <c r="E35" s="278"/>
    </row>
    <row r="36" spans="1:6" ht="25.5" x14ac:dyDescent="0.2">
      <c r="A36" s="34"/>
      <c r="B36" s="50" t="s">
        <v>67</v>
      </c>
      <c r="C36" s="55" t="s">
        <v>73</v>
      </c>
      <c r="D36" s="186"/>
      <c r="E36" s="278"/>
    </row>
    <row r="37" spans="1:6" ht="25.5" x14ac:dyDescent="0.2">
      <c r="A37" s="34"/>
      <c r="B37" s="50" t="s">
        <v>68</v>
      </c>
      <c r="C37" s="55" t="s">
        <v>73</v>
      </c>
      <c r="D37" s="186"/>
      <c r="E37" s="278"/>
    </row>
    <row r="38" spans="1:6" ht="26.25" thickBot="1" x14ac:dyDescent="0.25">
      <c r="A38" s="38"/>
      <c r="B38" s="51" t="s">
        <v>69</v>
      </c>
      <c r="C38" s="56" t="s">
        <v>73</v>
      </c>
      <c r="D38" s="250"/>
      <c r="E38" s="279"/>
      <c r="F38" s="374" t="s">
        <v>308</v>
      </c>
    </row>
  </sheetData>
  <mergeCells count="1">
    <mergeCell ref="C11:E12"/>
  </mergeCells>
  <dataValidations count="2">
    <dataValidation type="list" allowBlank="1" showInputMessage="1" showErrorMessage="1" sqref="C13">
      <formula1>$N$2:$X$2</formula1>
    </dataValidation>
    <dataValidation type="list" allowBlank="1" showInputMessage="1" showErrorMessage="1" sqref="D14:D16">
      <formula1>$Z$2:$AA$2</formula1>
    </dataValidation>
  </dataValidations>
  <hyperlinks>
    <hyperlink ref="C15" location="'HIPA-05'!A25" display="HIPA-05'!A25"/>
    <hyperlink ref="C14" location="'HIPA-05'!A18" display="HIPA-05'!A18"/>
    <hyperlink ref="C23" location="'HIPA-05'!D23" display="HIPA-05'!D23"/>
    <hyperlink ref="C24" location="'HIPA-05'!B23" display="HIPA-05'!B23"/>
    <hyperlink ref="C25" location="'HIPA-05'!D33" display="HIPA-05'!D33"/>
    <hyperlink ref="C26" location="'HIPA-05'!B33" display="HIPA-05'!B33"/>
    <hyperlink ref="C16" location="'HIPA-05'!A35" display="HIPA-05'!A35"/>
    <hyperlink ref="J13" location="'HIPA-05'!E39" display="HIPA-05"/>
    <hyperlink ref="F38" location="'HIPA-05'!E16" display="Következő munkalap HIPA-05"/>
    <hyperlink ref="F1" location="Tartalom!A1" display="TARTALOM"/>
  </hyperlinks>
  <pageMargins left="0.74803149606299213" right="0.74803149606299213" top="0.51181102362204722" bottom="0.98425196850393704" header="0.51181102362204722" footer="0.51181102362204722"/>
  <pageSetup paperSize="9" scale="71" orientation="portrait" r:id="rId1"/>
  <headerFooter alignWithMargins="0">
    <oddFooter>&amp;L&amp;"Arial Narrow,Normál"&amp;8&amp;F/&amp;A&amp;C&amp;"Arial Narrow,Normál"&amp;8&amp;P/&amp;N&amp;R&amp;"Arial Narrow,Normál"&amp;8DigitAudit/AuditDok</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0"/>
  <sheetViews>
    <sheetView showGridLines="0" zoomScale="90" zoomScaleNormal="90" workbookViewId="0"/>
  </sheetViews>
  <sheetFormatPr defaultColWidth="8.85546875" defaultRowHeight="12.75" x14ac:dyDescent="0.2"/>
  <cols>
    <col min="1" max="1" width="5.5703125" style="1" customWidth="1"/>
    <col min="2" max="2" width="55.85546875" style="1" customWidth="1"/>
    <col min="3" max="3" width="14.5703125" style="1" customWidth="1"/>
    <col min="4" max="4" width="21.5703125" style="1" customWidth="1"/>
    <col min="5" max="14" width="15.42578125" style="1" customWidth="1"/>
    <col min="15" max="16" width="14.28515625" style="1" customWidth="1"/>
    <col min="17" max="17" width="14.28515625" style="110" customWidth="1"/>
    <col min="18" max="18" width="14.28515625" style="1" customWidth="1"/>
    <col min="19" max="16384" width="8.85546875" style="1"/>
  </cols>
  <sheetData>
    <row r="1" spans="1:22" ht="16.5" customHeight="1" x14ac:dyDescent="0.2">
      <c r="A1" s="4" t="s">
        <v>215</v>
      </c>
      <c r="B1" s="3"/>
      <c r="C1" s="3"/>
      <c r="D1" s="3"/>
      <c r="E1" s="4"/>
      <c r="F1" s="4"/>
      <c r="G1" s="4"/>
      <c r="H1" s="4"/>
      <c r="I1" s="4"/>
      <c r="J1" s="4"/>
      <c r="K1" s="4"/>
      <c r="L1" s="4"/>
      <c r="M1" s="4"/>
      <c r="N1" s="4"/>
      <c r="O1" s="281" t="s">
        <v>168</v>
      </c>
      <c r="Q1" s="108"/>
    </row>
    <row r="2" spans="1:22" ht="16.5" customHeight="1" x14ac:dyDescent="0.25">
      <c r="A2" s="6"/>
      <c r="B2" s="6"/>
      <c r="C2" s="6"/>
      <c r="D2" s="6"/>
      <c r="E2" s="6"/>
      <c r="F2" s="6"/>
      <c r="G2" s="6"/>
      <c r="H2" s="6"/>
      <c r="I2" s="6"/>
      <c r="J2" s="6"/>
      <c r="K2" s="6"/>
      <c r="L2" s="6"/>
      <c r="M2" s="6"/>
      <c r="N2" s="6"/>
      <c r="O2" s="385" t="s">
        <v>324</v>
      </c>
      <c r="Q2" s="109"/>
      <c r="S2" s="1" t="s">
        <v>174</v>
      </c>
      <c r="T2" s="1" t="s">
        <v>105</v>
      </c>
      <c r="V2" s="391">
        <f>'HIPA-01'!AA2</f>
        <v>0</v>
      </c>
    </row>
    <row r="3" spans="1:22" ht="16.5" customHeight="1" x14ac:dyDescent="0.2">
      <c r="A3" s="4" t="s">
        <v>128</v>
      </c>
      <c r="B3" s="4"/>
      <c r="C3" s="4"/>
      <c r="D3" s="4"/>
      <c r="E3" s="6"/>
      <c r="F3" s="6"/>
      <c r="G3" s="6"/>
      <c r="H3" s="6"/>
      <c r="I3" s="6"/>
      <c r="J3" s="6"/>
      <c r="K3" s="6"/>
      <c r="L3" s="6"/>
      <c r="M3" s="6"/>
      <c r="N3" s="6"/>
      <c r="O3" s="110"/>
      <c r="Q3" s="109"/>
    </row>
    <row r="4" spans="1:22" ht="16.5" customHeight="1" x14ac:dyDescent="0.3">
      <c r="A4" s="171" t="str">
        <f>CONCATENATE("Ügyfél:   ",Alapa!$C$17)</f>
        <v xml:space="preserve">Ügyfél:   </v>
      </c>
      <c r="B4" s="22"/>
      <c r="C4" s="22"/>
      <c r="D4" s="22"/>
      <c r="E4" s="24"/>
      <c r="F4" s="9"/>
      <c r="G4" s="9"/>
      <c r="H4" s="9"/>
      <c r="I4" s="9"/>
      <c r="J4" s="11" t="str">
        <f>"Dátum:"</f>
        <v>Dátum:</v>
      </c>
      <c r="K4" s="397"/>
      <c r="L4" s="9"/>
      <c r="M4" s="9"/>
      <c r="N4" s="9"/>
      <c r="O4" s="110"/>
    </row>
    <row r="5" spans="1:22" ht="16.5" customHeight="1" x14ac:dyDescent="0.3">
      <c r="A5" s="10" t="str">
        <f>CONCATENATE("Fordulónap: ",Alapa!$C$12)</f>
        <v xml:space="preserve">Fordulónap: </v>
      </c>
      <c r="B5" s="9"/>
      <c r="C5" s="9"/>
      <c r="D5" s="9"/>
      <c r="E5" s="61"/>
      <c r="F5" s="13"/>
      <c r="G5" s="13"/>
      <c r="H5" s="13"/>
      <c r="I5" s="13"/>
      <c r="J5" s="12" t="str">
        <f>"Készítette:"</f>
        <v>Készítette:</v>
      </c>
      <c r="K5" s="13" t="e">
        <f>VLOOKUP(P5,Alapa!$G$2:$H$22,2)</f>
        <v>#N/A</v>
      </c>
      <c r="L5" s="13"/>
      <c r="M5" s="13"/>
      <c r="N5" s="13"/>
      <c r="O5" s="111" t="s">
        <v>1</v>
      </c>
      <c r="P5" s="15">
        <v>1</v>
      </c>
    </row>
    <row r="6" spans="1:22" ht="16.5" customHeight="1" x14ac:dyDescent="0.3">
      <c r="A6" s="8"/>
      <c r="B6" s="8"/>
      <c r="C6" s="8"/>
      <c r="D6" s="8"/>
      <c r="E6" s="389"/>
      <c r="F6" s="22"/>
      <c r="G6" s="22"/>
      <c r="H6" s="22"/>
      <c r="I6" s="22"/>
      <c r="J6" s="12" t="s">
        <v>0</v>
      </c>
      <c r="K6" s="9" t="str">
        <f>IF(Alapa!$H$2=0," ",Alapa!$H$2)</f>
        <v xml:space="preserve"> </v>
      </c>
      <c r="L6" s="9"/>
      <c r="M6" s="9"/>
      <c r="N6" s="9"/>
      <c r="O6" s="110"/>
    </row>
    <row r="7" spans="1:22" ht="16.5" customHeight="1" thickBot="1" x14ac:dyDescent="0.35">
      <c r="A7" s="390" t="s">
        <v>242</v>
      </c>
      <c r="B7" s="8"/>
      <c r="C7" s="8"/>
      <c r="D7" s="8"/>
      <c r="E7" s="16"/>
      <c r="F7" s="17"/>
      <c r="G7" s="17"/>
      <c r="H7" s="17"/>
      <c r="I7" s="17"/>
      <c r="J7" s="17"/>
      <c r="K7" s="17"/>
      <c r="L7" s="17"/>
      <c r="M7" s="17"/>
      <c r="N7" s="17"/>
      <c r="O7" s="110"/>
    </row>
    <row r="8" spans="1:22" ht="16.5" customHeight="1" x14ac:dyDescent="0.3">
      <c r="A8" s="200"/>
      <c r="B8" s="201" t="s">
        <v>116</v>
      </c>
      <c r="C8" s="201"/>
      <c r="D8" s="202"/>
      <c r="E8" s="190"/>
      <c r="F8" s="191"/>
      <c r="G8" s="191"/>
      <c r="H8" s="191"/>
      <c r="I8" s="191"/>
      <c r="J8" s="191"/>
      <c r="K8" s="191"/>
      <c r="L8" s="191"/>
      <c r="M8" s="191"/>
      <c r="N8" s="192"/>
      <c r="O8" s="187"/>
      <c r="Q8" s="1"/>
    </row>
    <row r="9" spans="1:22" ht="16.5" customHeight="1" x14ac:dyDescent="0.3">
      <c r="A9" s="193" t="s">
        <v>4</v>
      </c>
      <c r="B9" s="8"/>
      <c r="C9" s="8"/>
      <c r="D9" s="8"/>
      <c r="E9" s="23" t="s">
        <v>5</v>
      </c>
      <c r="F9" s="17"/>
      <c r="G9" s="17"/>
      <c r="H9" s="17"/>
      <c r="I9" s="17"/>
      <c r="J9" s="17"/>
      <c r="K9" s="17"/>
      <c r="L9" s="17"/>
      <c r="M9" s="17"/>
      <c r="N9" s="194"/>
      <c r="O9" s="110"/>
      <c r="Q9" s="1"/>
    </row>
    <row r="10" spans="1:22" ht="16.5" customHeight="1" thickBot="1" x14ac:dyDescent="0.35">
      <c r="A10" s="197">
        <f>Alapa!C25</f>
        <v>0</v>
      </c>
      <c r="B10" s="196"/>
      <c r="C10" s="196"/>
      <c r="D10" s="196"/>
      <c r="E10" s="197">
        <f>Alapa!C17</f>
        <v>0</v>
      </c>
      <c r="F10" s="198"/>
      <c r="G10" s="198"/>
      <c r="H10" s="198"/>
      <c r="I10" s="198"/>
      <c r="J10" s="198"/>
      <c r="K10" s="198"/>
      <c r="L10" s="198"/>
      <c r="M10" s="198"/>
      <c r="N10" s="199"/>
      <c r="O10" s="110"/>
      <c r="Q10" s="1"/>
    </row>
    <row r="11" spans="1:22" ht="16.5" x14ac:dyDescent="0.2">
      <c r="A11" s="280"/>
      <c r="B11" s="8"/>
      <c r="C11" s="8"/>
      <c r="D11" s="8"/>
      <c r="E11" s="16"/>
      <c r="F11" s="16"/>
      <c r="G11" s="16"/>
      <c r="H11" s="16"/>
      <c r="I11" s="16"/>
      <c r="J11" s="16"/>
      <c r="K11" s="16"/>
      <c r="L11" s="16"/>
      <c r="M11" s="16"/>
      <c r="N11" s="282"/>
      <c r="O11" s="110"/>
    </row>
    <row r="12" spans="1:22" ht="16.5" hidden="1" x14ac:dyDescent="0.2">
      <c r="A12" s="8"/>
      <c r="B12" s="8"/>
      <c r="C12" s="8"/>
      <c r="D12" s="8"/>
      <c r="E12" s="16"/>
      <c r="F12" s="16"/>
      <c r="G12" s="16"/>
      <c r="H12" s="16"/>
      <c r="I12" s="16"/>
      <c r="J12" s="16"/>
      <c r="K12" s="16"/>
      <c r="L12" s="16"/>
      <c r="M12" s="16"/>
      <c r="N12" s="16"/>
      <c r="O12" s="110"/>
    </row>
    <row r="13" spans="1:22" ht="16.5" x14ac:dyDescent="0.2">
      <c r="A13" s="8"/>
      <c r="B13" s="115" t="s">
        <v>312</v>
      </c>
      <c r="C13" s="375" t="s">
        <v>105</v>
      </c>
      <c r="D13" s="8"/>
      <c r="E13" s="420" t="s">
        <v>311</v>
      </c>
      <c r="F13" s="420"/>
      <c r="G13" s="420"/>
      <c r="H13" s="420"/>
      <c r="I13" s="420"/>
      <c r="J13" s="420"/>
      <c r="K13" s="420"/>
      <c r="L13" s="420"/>
      <c r="M13" s="420"/>
      <c r="N13" s="420"/>
      <c r="O13" s="312"/>
    </row>
    <row r="14" spans="1:22" ht="16.5" x14ac:dyDescent="0.2">
      <c r="A14" s="115"/>
      <c r="B14" s="271" t="str">
        <f>IF(C13="IGEN","KITÖLTENDŐ A SZEMÉLYI JELLEGŰ RÁFORDÍTÁSOK ADATAI ÉS A HTV SZERINTI ESZKÖZÉRTÉK ADATOK.","KITÖLTENDŐ A VÁLASZTOTT MÓDSZERNEK MEGFELELŐ ADATOKKAL.")</f>
        <v>KITÖLTENDŐ A VÁLASZTOTT MÓDSZERNEK MEGFELELŐ ADATOKKAL.</v>
      </c>
      <c r="C14" s="113"/>
      <c r="D14" s="28"/>
      <c r="E14" s="420"/>
      <c r="F14" s="420"/>
      <c r="G14" s="420"/>
      <c r="H14" s="420"/>
      <c r="I14" s="420"/>
      <c r="J14" s="420"/>
      <c r="K14" s="420"/>
      <c r="L14" s="420"/>
      <c r="M14" s="420"/>
      <c r="N14" s="420"/>
      <c r="O14" s="110"/>
    </row>
    <row r="15" spans="1:22" ht="17.25" thickBot="1" x14ac:dyDescent="0.25">
      <c r="A15" s="115"/>
      <c r="B15" s="271"/>
      <c r="C15" s="113"/>
      <c r="D15" s="28"/>
      <c r="E15" s="28"/>
      <c r="F15" s="28"/>
      <c r="G15" s="28"/>
      <c r="H15" s="28"/>
      <c r="I15" s="28" t="s">
        <v>18</v>
      </c>
      <c r="J15" s="28"/>
      <c r="K15" s="28"/>
      <c r="L15" s="28"/>
      <c r="M15" s="28"/>
      <c r="N15" s="28"/>
      <c r="O15" s="110"/>
    </row>
    <row r="16" spans="1:22" ht="25.5" customHeight="1" x14ac:dyDescent="0.2">
      <c r="A16" s="233" t="s">
        <v>2</v>
      </c>
      <c r="B16" s="236" t="str">
        <f>CONCATENATE(E10,"  IPA. MEGOSZTÁS LEVEZETÉSE")</f>
        <v>0  IPA. MEGOSZTÁS LEVEZETÉSE</v>
      </c>
      <c r="C16" s="253"/>
      <c r="D16" s="254"/>
      <c r="E16" s="42" t="s">
        <v>183</v>
      </c>
      <c r="F16" s="42" t="s">
        <v>214</v>
      </c>
      <c r="G16" s="42" t="s">
        <v>184</v>
      </c>
      <c r="H16" s="42" t="s">
        <v>185</v>
      </c>
      <c r="I16" s="42" t="s">
        <v>186</v>
      </c>
      <c r="J16" s="42" t="s">
        <v>187</v>
      </c>
      <c r="K16" s="42" t="s">
        <v>188</v>
      </c>
      <c r="L16" s="42" t="s">
        <v>189</v>
      </c>
      <c r="M16" s="42" t="s">
        <v>190</v>
      </c>
      <c r="N16" s="235" t="s">
        <v>191</v>
      </c>
      <c r="O16" s="110"/>
      <c r="Q16" s="1"/>
    </row>
    <row r="17" spans="1:17" ht="21.95" customHeight="1" x14ac:dyDescent="0.2">
      <c r="A17" s="105">
        <v>1</v>
      </c>
      <c r="B17" s="287" t="s">
        <v>228</v>
      </c>
      <c r="C17" s="220"/>
      <c r="D17" s="224" t="s">
        <v>194</v>
      </c>
      <c r="E17" s="240"/>
      <c r="F17" s="240"/>
      <c r="G17" s="240"/>
      <c r="H17" s="240"/>
      <c r="I17" s="240"/>
      <c r="J17" s="240"/>
      <c r="K17" s="240"/>
      <c r="L17" s="240"/>
      <c r="M17" s="240"/>
      <c r="N17" s="361"/>
      <c r="O17" s="110"/>
      <c r="Q17" s="1"/>
    </row>
    <row r="18" spans="1:17" ht="21.95" customHeight="1" x14ac:dyDescent="0.2">
      <c r="A18" s="105">
        <v>2</v>
      </c>
      <c r="B18" s="142" t="s">
        <v>201</v>
      </c>
      <c r="C18" s="221"/>
      <c r="D18" s="221"/>
      <c r="E18" s="221"/>
      <c r="F18" s="221"/>
      <c r="G18" s="221"/>
      <c r="H18" s="221"/>
      <c r="I18" s="221"/>
      <c r="J18" s="221"/>
      <c r="K18" s="221"/>
      <c r="L18" s="221"/>
      <c r="M18" s="221"/>
      <c r="N18" s="275"/>
      <c r="O18" s="110"/>
      <c r="Q18" s="1"/>
    </row>
    <row r="19" spans="1:17" ht="21.95" customHeight="1" x14ac:dyDescent="0.2">
      <c r="A19" s="105">
        <v>3</v>
      </c>
      <c r="B19" s="218" t="s">
        <v>195</v>
      </c>
      <c r="C19" s="223"/>
      <c r="D19" s="241">
        <f t="shared" ref="D19:D24" si="0">SUM(E19:N19)</f>
        <v>0</v>
      </c>
      <c r="E19" s="242"/>
      <c r="F19" s="242"/>
      <c r="G19" s="242"/>
      <c r="H19" s="242"/>
      <c r="I19" s="242"/>
      <c r="J19" s="242"/>
      <c r="K19" s="242"/>
      <c r="L19" s="242"/>
      <c r="M19" s="242"/>
      <c r="N19" s="243"/>
      <c r="O19" s="110"/>
      <c r="Q19" s="1"/>
    </row>
    <row r="20" spans="1:17" ht="21.95" customHeight="1" x14ac:dyDescent="0.2">
      <c r="A20" s="105">
        <v>4</v>
      </c>
      <c r="B20" s="218" t="s">
        <v>196</v>
      </c>
      <c r="C20" s="222"/>
      <c r="D20" s="286">
        <f t="shared" si="0"/>
        <v>0</v>
      </c>
      <c r="E20" s="283"/>
      <c r="F20" s="283"/>
      <c r="G20" s="283"/>
      <c r="H20" s="283"/>
      <c r="I20" s="283"/>
      <c r="J20" s="283"/>
      <c r="K20" s="283"/>
      <c r="L20" s="283"/>
      <c r="M20" s="283"/>
      <c r="N20" s="284"/>
      <c r="O20" s="110"/>
      <c r="Q20" s="1"/>
    </row>
    <row r="21" spans="1:17" ht="21.95" customHeight="1" x14ac:dyDescent="0.2">
      <c r="A21" s="105">
        <v>5</v>
      </c>
      <c r="B21" s="218" t="s">
        <v>197</v>
      </c>
      <c r="C21" s="222"/>
      <c r="D21" s="286">
        <f t="shared" si="0"/>
        <v>0</v>
      </c>
      <c r="E21" s="283"/>
      <c r="F21" s="283"/>
      <c r="G21" s="283"/>
      <c r="H21" s="283"/>
      <c r="I21" s="283"/>
      <c r="J21" s="283"/>
      <c r="K21" s="283"/>
      <c r="L21" s="283"/>
      <c r="M21" s="283"/>
      <c r="N21" s="284"/>
      <c r="O21" s="110"/>
      <c r="Q21" s="1"/>
    </row>
    <row r="22" spans="1:17" ht="21.95" customHeight="1" x14ac:dyDescent="0.2">
      <c r="A22" s="105">
        <v>6</v>
      </c>
      <c r="B22" s="218" t="s">
        <v>198</v>
      </c>
      <c r="C22" s="285">
        <v>500000</v>
      </c>
      <c r="D22" s="286">
        <f t="shared" si="0"/>
        <v>0</v>
      </c>
      <c r="E22" s="283"/>
      <c r="F22" s="283"/>
      <c r="G22" s="283"/>
      <c r="H22" s="283"/>
      <c r="I22" s="283"/>
      <c r="J22" s="283"/>
      <c r="K22" s="283"/>
      <c r="L22" s="283"/>
      <c r="M22" s="283"/>
      <c r="N22" s="284"/>
      <c r="O22" s="110"/>
      <c r="Q22" s="1"/>
    </row>
    <row r="23" spans="1:17" ht="21.95" customHeight="1" x14ac:dyDescent="0.2">
      <c r="A23" s="105">
        <v>7</v>
      </c>
      <c r="B23" s="244" t="s">
        <v>199</v>
      </c>
      <c r="C23" s="222"/>
      <c r="D23" s="286">
        <f t="shared" si="0"/>
        <v>0</v>
      </c>
      <c r="E23" s="96">
        <f>SUM(E19:E22)</f>
        <v>0</v>
      </c>
      <c r="F23" s="96">
        <f t="shared" ref="F23:N23" si="1">SUM(F19:F22)</f>
        <v>0</v>
      </c>
      <c r="G23" s="96">
        <f>SUM(G19:G22)</f>
        <v>0</v>
      </c>
      <c r="H23" s="96">
        <f>SUM(H19:H22)</f>
        <v>0</v>
      </c>
      <c r="I23" s="96">
        <f>SUM(I19:I22)</f>
        <v>0</v>
      </c>
      <c r="J23" s="96">
        <f>SUM(J19:J22)</f>
        <v>0</v>
      </c>
      <c r="K23" s="96">
        <f t="shared" si="1"/>
        <v>0</v>
      </c>
      <c r="L23" s="96">
        <f t="shared" si="1"/>
        <v>0</v>
      </c>
      <c r="M23" s="96">
        <f t="shared" si="1"/>
        <v>0</v>
      </c>
      <c r="N23" s="99">
        <f t="shared" si="1"/>
        <v>0</v>
      </c>
      <c r="O23" s="110"/>
      <c r="Q23" s="1"/>
    </row>
    <row r="24" spans="1:17" ht="21.95" customHeight="1" x14ac:dyDescent="0.2">
      <c r="A24" s="105">
        <v>8</v>
      </c>
      <c r="B24" s="287" t="s">
        <v>200</v>
      </c>
      <c r="C24" s="222"/>
      <c r="D24" s="288">
        <f t="shared" si="0"/>
        <v>0</v>
      </c>
      <c r="E24" s="288">
        <f>IF(E23=0,0,ROUND(E23/$D$23,8))</f>
        <v>0</v>
      </c>
      <c r="F24" s="288">
        <f t="shared" ref="F24:N24" si="2">IF(F23=0,0,ROUND(F23/$D$23,8))</f>
        <v>0</v>
      </c>
      <c r="G24" s="288">
        <f t="shared" si="2"/>
        <v>0</v>
      </c>
      <c r="H24" s="288">
        <f t="shared" si="2"/>
        <v>0</v>
      </c>
      <c r="I24" s="288">
        <f t="shared" si="2"/>
        <v>0</v>
      </c>
      <c r="J24" s="288">
        <f t="shared" si="2"/>
        <v>0</v>
      </c>
      <c r="K24" s="288">
        <f t="shared" si="2"/>
        <v>0</v>
      </c>
      <c r="L24" s="288">
        <f t="shared" si="2"/>
        <v>0</v>
      </c>
      <c r="M24" s="288">
        <f t="shared" si="2"/>
        <v>0</v>
      </c>
      <c r="N24" s="234">
        <f t="shared" si="2"/>
        <v>0</v>
      </c>
    </row>
    <row r="25" spans="1:17" ht="47.25" x14ac:dyDescent="0.2">
      <c r="A25" s="105">
        <v>9</v>
      </c>
      <c r="B25" s="142" t="s">
        <v>235</v>
      </c>
      <c r="C25" s="221"/>
      <c r="D25" s="221"/>
      <c r="E25" s="221"/>
      <c r="F25" s="221"/>
      <c r="G25" s="221"/>
      <c r="H25" s="221"/>
      <c r="I25" s="221"/>
      <c r="J25" s="221"/>
      <c r="K25" s="221"/>
      <c r="L25" s="221"/>
      <c r="M25" s="221"/>
      <c r="N25" s="275"/>
    </row>
    <row r="26" spans="1:17" ht="21.95" customHeight="1" x14ac:dyDescent="0.2">
      <c r="A26" s="105">
        <v>10</v>
      </c>
      <c r="B26" s="218" t="s">
        <v>203</v>
      </c>
      <c r="C26" s="222"/>
      <c r="D26" s="286">
        <f>SUM(E26:N26)</f>
        <v>0</v>
      </c>
      <c r="E26" s="283"/>
      <c r="F26" s="283"/>
      <c r="G26" s="283"/>
      <c r="H26" s="283"/>
      <c r="I26" s="283"/>
      <c r="J26" s="283"/>
      <c r="K26" s="283"/>
      <c r="L26" s="283"/>
      <c r="M26" s="283"/>
      <c r="N26" s="284"/>
      <c r="Q26" s="112"/>
    </row>
    <row r="27" spans="1:17" ht="21.95" customHeight="1" x14ac:dyDescent="0.2">
      <c r="A27" s="105">
        <v>11</v>
      </c>
      <c r="B27" s="218" t="s">
        <v>204</v>
      </c>
      <c r="C27" s="222"/>
      <c r="D27" s="286">
        <f>SUM(E27:N27)</f>
        <v>0</v>
      </c>
      <c r="E27" s="283"/>
      <c r="F27" s="283"/>
      <c r="G27" s="283"/>
      <c r="H27" s="283"/>
      <c r="I27" s="283"/>
      <c r="J27" s="283"/>
      <c r="K27" s="283"/>
      <c r="L27" s="283"/>
      <c r="M27" s="283"/>
      <c r="N27" s="284"/>
      <c r="Q27" s="112"/>
    </row>
    <row r="28" spans="1:17" ht="21.95" customHeight="1" x14ac:dyDescent="0.2">
      <c r="A28" s="105">
        <v>12</v>
      </c>
      <c r="B28" s="218" t="s">
        <v>179</v>
      </c>
      <c r="C28" s="222"/>
      <c r="D28" s="286">
        <f>SUM(E28:N28)</f>
        <v>0</v>
      </c>
      <c r="E28" s="283"/>
      <c r="F28" s="283"/>
      <c r="G28" s="283"/>
      <c r="H28" s="283"/>
      <c r="I28" s="283"/>
      <c r="J28" s="283"/>
      <c r="K28" s="283"/>
      <c r="L28" s="283"/>
      <c r="M28" s="283"/>
      <c r="N28" s="284"/>
      <c r="Q28" s="112"/>
    </row>
    <row r="29" spans="1:17" ht="21.95" customHeight="1" x14ac:dyDescent="0.2">
      <c r="A29" s="105">
        <v>13</v>
      </c>
      <c r="B29" s="218" t="s">
        <v>180</v>
      </c>
      <c r="C29" s="222"/>
      <c r="D29" s="286">
        <f>SUM(E29:N29)</f>
        <v>0</v>
      </c>
      <c r="E29" s="283"/>
      <c r="F29" s="283"/>
      <c r="G29" s="283"/>
      <c r="H29" s="283"/>
      <c r="I29" s="283"/>
      <c r="J29" s="283"/>
      <c r="K29" s="283"/>
      <c r="L29" s="283"/>
      <c r="M29" s="283"/>
      <c r="N29" s="284"/>
      <c r="Q29" s="112"/>
    </row>
    <row r="30" spans="1:17" ht="21.95" customHeight="1" x14ac:dyDescent="0.2">
      <c r="A30" s="105">
        <v>14</v>
      </c>
      <c r="B30" s="247" t="s">
        <v>181</v>
      </c>
      <c r="C30" s="221"/>
      <c r="D30" s="246"/>
      <c r="E30" s="246"/>
      <c r="F30" s="246"/>
      <c r="G30" s="246"/>
      <c r="H30" s="246"/>
      <c r="I30" s="246"/>
      <c r="J30" s="246"/>
      <c r="K30" s="246"/>
      <c r="L30" s="246"/>
      <c r="M30" s="246"/>
      <c r="N30" s="245"/>
      <c r="Q30" s="112"/>
    </row>
    <row r="31" spans="1:17" ht="21.95" customHeight="1" x14ac:dyDescent="0.2">
      <c r="A31" s="105">
        <v>15</v>
      </c>
      <c r="B31" s="218" t="s">
        <v>202</v>
      </c>
      <c r="C31" s="222"/>
      <c r="D31" s="286">
        <f>SUM(E31:N31)</f>
        <v>0</v>
      </c>
      <c r="E31" s="283"/>
      <c r="F31" s="283"/>
      <c r="G31" s="283"/>
      <c r="H31" s="283"/>
      <c r="I31" s="283"/>
      <c r="J31" s="283"/>
      <c r="K31" s="283"/>
      <c r="L31" s="283"/>
      <c r="M31" s="283"/>
      <c r="N31" s="284"/>
      <c r="Q31" s="112"/>
    </row>
    <row r="32" spans="1:17" ht="21.95" customHeight="1" x14ac:dyDescent="0.2">
      <c r="A32" s="105">
        <v>16</v>
      </c>
      <c r="B32" s="218" t="s">
        <v>182</v>
      </c>
      <c r="C32" s="222"/>
      <c r="D32" s="286">
        <f>SUM(E32:N32)</f>
        <v>0</v>
      </c>
      <c r="E32" s="283"/>
      <c r="F32" s="283"/>
      <c r="G32" s="283"/>
      <c r="H32" s="283"/>
      <c r="I32" s="283"/>
      <c r="J32" s="283"/>
      <c r="K32" s="283"/>
      <c r="L32" s="283"/>
      <c r="M32" s="283"/>
      <c r="N32" s="284"/>
      <c r="Q32" s="112"/>
    </row>
    <row r="33" spans="1:17" ht="21.95" customHeight="1" x14ac:dyDescent="0.2">
      <c r="A33" s="105">
        <v>17</v>
      </c>
      <c r="B33" s="244" t="s">
        <v>205</v>
      </c>
      <c r="C33" s="222"/>
      <c r="D33" s="286">
        <f>SUM(E33:N33)</f>
        <v>0</v>
      </c>
      <c r="E33" s="96">
        <f>SUM(E26:E32)</f>
        <v>0</v>
      </c>
      <c r="F33" s="96">
        <f t="shared" ref="F33:N33" si="3">SUM(F26:F32)</f>
        <v>0</v>
      </c>
      <c r="G33" s="96">
        <f t="shared" si="3"/>
        <v>0</v>
      </c>
      <c r="H33" s="96">
        <f t="shared" si="3"/>
        <v>0</v>
      </c>
      <c r="I33" s="96">
        <f t="shared" si="3"/>
        <v>0</v>
      </c>
      <c r="J33" s="96">
        <f t="shared" si="3"/>
        <v>0</v>
      </c>
      <c r="K33" s="96">
        <f t="shared" si="3"/>
        <v>0</v>
      </c>
      <c r="L33" s="96">
        <f t="shared" si="3"/>
        <v>0</v>
      </c>
      <c r="M33" s="96">
        <f t="shared" si="3"/>
        <v>0</v>
      </c>
      <c r="N33" s="99">
        <f t="shared" si="3"/>
        <v>0</v>
      </c>
      <c r="Q33" s="112"/>
    </row>
    <row r="34" spans="1:17" ht="21.95" customHeight="1" x14ac:dyDescent="0.2">
      <c r="A34" s="105">
        <v>18</v>
      </c>
      <c r="B34" s="287" t="s">
        <v>200</v>
      </c>
      <c r="C34" s="222"/>
      <c r="D34" s="288">
        <f>ROUND(SUM(E34:N34),4)</f>
        <v>0</v>
      </c>
      <c r="E34" s="288">
        <f>IF(E33=0,0,ROUND(E33/$D$33,8))</f>
        <v>0</v>
      </c>
      <c r="F34" s="288">
        <f>IF(F33=0,0,ROUND(F33/$D$33,8))</f>
        <v>0</v>
      </c>
      <c r="G34" s="288">
        <f t="shared" ref="G34:N34" si="4">IF(G33=0,0,ROUND(G33/$D$33,8))</f>
        <v>0</v>
      </c>
      <c r="H34" s="288">
        <f t="shared" si="4"/>
        <v>0</v>
      </c>
      <c r="I34" s="288">
        <f t="shared" si="4"/>
        <v>0</v>
      </c>
      <c r="J34" s="288">
        <f t="shared" si="4"/>
        <v>0</v>
      </c>
      <c r="K34" s="288">
        <f t="shared" si="4"/>
        <v>0</v>
      </c>
      <c r="L34" s="288">
        <f t="shared" si="4"/>
        <v>0</v>
      </c>
      <c r="M34" s="288">
        <f t="shared" si="4"/>
        <v>0</v>
      </c>
      <c r="N34" s="234">
        <f t="shared" si="4"/>
        <v>0</v>
      </c>
      <c r="Q34" s="112"/>
    </row>
    <row r="35" spans="1:17" ht="31.5" x14ac:dyDescent="0.2">
      <c r="A35" s="105">
        <v>19</v>
      </c>
      <c r="B35" s="244" t="s">
        <v>209</v>
      </c>
      <c r="C35" s="222"/>
      <c r="D35" s="286">
        <f>SUM(E35:N35)</f>
        <v>0</v>
      </c>
      <c r="E35" s="96">
        <f>E33+E23</f>
        <v>0</v>
      </c>
      <c r="F35" s="96">
        <f>F33+F23</f>
        <v>0</v>
      </c>
      <c r="G35" s="96">
        <f t="shared" ref="G35:N35" si="5">G33+G23</f>
        <v>0</v>
      </c>
      <c r="H35" s="96">
        <f t="shared" si="5"/>
        <v>0</v>
      </c>
      <c r="I35" s="96">
        <f t="shared" si="5"/>
        <v>0</v>
      </c>
      <c r="J35" s="96">
        <f t="shared" si="5"/>
        <v>0</v>
      </c>
      <c r="K35" s="96">
        <f t="shared" si="5"/>
        <v>0</v>
      </c>
      <c r="L35" s="96">
        <f t="shared" si="5"/>
        <v>0</v>
      </c>
      <c r="M35" s="96">
        <f t="shared" si="5"/>
        <v>0</v>
      </c>
      <c r="N35" s="99">
        <f t="shared" si="5"/>
        <v>0</v>
      </c>
      <c r="Q35" s="112"/>
    </row>
    <row r="36" spans="1:17" ht="21.95" customHeight="1" x14ac:dyDescent="0.2">
      <c r="A36" s="105">
        <v>20</v>
      </c>
      <c r="B36" s="244" t="s">
        <v>207</v>
      </c>
      <c r="C36" s="288" t="e">
        <f>$D$23/$D$35</f>
        <v>#DIV/0!</v>
      </c>
      <c r="D36" s="286" t="e">
        <f>SUM(E36:N36)</f>
        <v>#DIV/0!</v>
      </c>
      <c r="E36" s="96" t="e">
        <f>$C$38*$C$36*E24</f>
        <v>#DIV/0!</v>
      </c>
      <c r="F36" s="96" t="e">
        <f t="shared" ref="F36:N36" si="6">$C$38*$C$36*F24</f>
        <v>#DIV/0!</v>
      </c>
      <c r="G36" s="96" t="e">
        <f t="shared" si="6"/>
        <v>#DIV/0!</v>
      </c>
      <c r="H36" s="96" t="e">
        <f t="shared" si="6"/>
        <v>#DIV/0!</v>
      </c>
      <c r="I36" s="96" t="e">
        <f t="shared" si="6"/>
        <v>#DIV/0!</v>
      </c>
      <c r="J36" s="96" t="e">
        <f t="shared" si="6"/>
        <v>#DIV/0!</v>
      </c>
      <c r="K36" s="96" t="e">
        <f t="shared" si="6"/>
        <v>#DIV/0!</v>
      </c>
      <c r="L36" s="96" t="e">
        <f t="shared" si="6"/>
        <v>#DIV/0!</v>
      </c>
      <c r="M36" s="96" t="e">
        <f t="shared" si="6"/>
        <v>#DIV/0!</v>
      </c>
      <c r="N36" s="99" t="e">
        <f t="shared" si="6"/>
        <v>#DIV/0!</v>
      </c>
      <c r="Q36" s="112"/>
    </row>
    <row r="37" spans="1:17" ht="21.95" customHeight="1" x14ac:dyDescent="0.2">
      <c r="A37" s="105">
        <v>21</v>
      </c>
      <c r="B37" s="244" t="s">
        <v>208</v>
      </c>
      <c r="C37" s="288" t="e">
        <f>$D$33/$D$35</f>
        <v>#DIV/0!</v>
      </c>
      <c r="D37" s="286" t="e">
        <f>SUM(E37:N37)</f>
        <v>#DIV/0!</v>
      </c>
      <c r="E37" s="96" t="e">
        <f t="shared" ref="E37:N37" si="7">$C$38*$C$37*E34</f>
        <v>#DIV/0!</v>
      </c>
      <c r="F37" s="96" t="e">
        <f t="shared" si="7"/>
        <v>#DIV/0!</v>
      </c>
      <c r="G37" s="96" t="e">
        <f t="shared" si="7"/>
        <v>#DIV/0!</v>
      </c>
      <c r="H37" s="96" t="e">
        <f t="shared" si="7"/>
        <v>#DIV/0!</v>
      </c>
      <c r="I37" s="96" t="e">
        <f t="shared" si="7"/>
        <v>#DIV/0!</v>
      </c>
      <c r="J37" s="96" t="e">
        <f t="shared" si="7"/>
        <v>#DIV/0!</v>
      </c>
      <c r="K37" s="96" t="e">
        <f t="shared" si="7"/>
        <v>#DIV/0!</v>
      </c>
      <c r="L37" s="96" t="e">
        <f t="shared" si="7"/>
        <v>#DIV/0!</v>
      </c>
      <c r="M37" s="96" t="e">
        <f t="shared" si="7"/>
        <v>#DIV/0!</v>
      </c>
      <c r="N37" s="99" t="e">
        <f t="shared" si="7"/>
        <v>#DIV/0!</v>
      </c>
      <c r="Q37" s="112"/>
    </row>
    <row r="38" spans="1:17" ht="21.95" customHeight="1" x14ac:dyDescent="0.2">
      <c r="A38" s="105">
        <v>22</v>
      </c>
      <c r="B38" s="248" t="s">
        <v>206</v>
      </c>
      <c r="C38" s="237">
        <f>'HIPA-01'!D18</f>
        <v>0</v>
      </c>
      <c r="D38" s="238">
        <f>IF('HIPA-01'!C22="NINCS MEGOSZTÁS",'HIPA-05'!C38,SUM(E38:N38))</f>
        <v>0</v>
      </c>
      <c r="E38" s="237">
        <f>IF('HIPA-01'!$C$22="NINCS MEGOSZTÁS",0,SUM(E36:E37))</f>
        <v>0</v>
      </c>
      <c r="F38" s="237">
        <f>IF('HIPA-01'!$C$22="NINCS MEGOSZTÁS",0,SUM(F36:F37))</f>
        <v>0</v>
      </c>
      <c r="G38" s="237">
        <f>IF('HIPA-01'!$C$22="NINCS MEGOSZTÁS",0,SUM(G36:G37))</f>
        <v>0</v>
      </c>
      <c r="H38" s="237">
        <f>IF('HIPA-01'!$C$22="NINCS MEGOSZTÁS",0,SUM(H36:H37))</f>
        <v>0</v>
      </c>
      <c r="I38" s="237">
        <f>IF('HIPA-01'!$C$22="NINCS MEGOSZTÁS",0,SUM(I36:I37))</f>
        <v>0</v>
      </c>
      <c r="J38" s="237">
        <f>IF('HIPA-01'!$C$22="NINCS MEGOSZTÁS",0,SUM(J36:J37))</f>
        <v>0</v>
      </c>
      <c r="K38" s="237">
        <f>IF('HIPA-01'!$C$22="NINCS MEGOSZTÁS",0,SUM(K36:K37))</f>
        <v>0</v>
      </c>
      <c r="L38" s="237">
        <f>IF('HIPA-01'!$C$22="NINCS MEGOSZTÁS",0,SUM(L36:L37))</f>
        <v>0</v>
      </c>
      <c r="M38" s="237">
        <f>IF('HIPA-01'!$C$22="NINCS MEGOSZTÁS",0,SUM(M36:M37))</f>
        <v>0</v>
      </c>
      <c r="N38" s="339">
        <f>IF('HIPA-01'!$C$22="NINCS MEGOSZTÁS",0,SUM(N36:N37))</f>
        <v>0</v>
      </c>
      <c r="O38" s="110"/>
      <c r="Q38" s="1"/>
    </row>
    <row r="39" spans="1:17" ht="25.5" hidden="1" x14ac:dyDescent="0.2">
      <c r="A39" s="105">
        <v>23</v>
      </c>
      <c r="B39" s="218" t="s">
        <v>280</v>
      </c>
      <c r="C39" s="222"/>
      <c r="D39" s="286">
        <f>SUM(E39:N39)</f>
        <v>0</v>
      </c>
      <c r="E39" s="283"/>
      <c r="F39" s="283"/>
      <c r="G39" s="283"/>
      <c r="H39" s="283"/>
      <c r="I39" s="283"/>
      <c r="J39" s="283"/>
      <c r="K39" s="283"/>
      <c r="L39" s="283"/>
      <c r="M39" s="283"/>
      <c r="N39" s="284"/>
      <c r="O39" s="1" t="s">
        <v>357</v>
      </c>
      <c r="Q39" s="112"/>
    </row>
    <row r="40" spans="1:17" ht="25.5" hidden="1" x14ac:dyDescent="0.2">
      <c r="A40" s="105">
        <v>24</v>
      </c>
      <c r="B40" s="218" t="s">
        <v>281</v>
      </c>
      <c r="C40" s="222"/>
      <c r="D40" s="286">
        <f>SUM(E40:N40)</f>
        <v>0</v>
      </c>
      <c r="E40" s="283"/>
      <c r="F40" s="283"/>
      <c r="G40" s="283"/>
      <c r="H40" s="283"/>
      <c r="I40" s="283"/>
      <c r="J40" s="283"/>
      <c r="K40" s="283"/>
      <c r="L40" s="283"/>
      <c r="M40" s="283"/>
      <c r="N40" s="284"/>
      <c r="O40" s="1" t="s">
        <v>357</v>
      </c>
      <c r="Q40" s="112"/>
    </row>
    <row r="41" spans="1:17" ht="21.95" customHeight="1" x14ac:dyDescent="0.2">
      <c r="A41" s="105">
        <v>25</v>
      </c>
      <c r="B41" s="218" t="s">
        <v>192</v>
      </c>
      <c r="C41" s="222"/>
      <c r="D41" s="286">
        <f>SUM(E41:N41)</f>
        <v>0</v>
      </c>
      <c r="E41" s="283"/>
      <c r="F41" s="283"/>
      <c r="G41" s="283"/>
      <c r="H41" s="283"/>
      <c r="I41" s="283"/>
      <c r="J41" s="283"/>
      <c r="K41" s="283"/>
      <c r="L41" s="283"/>
      <c r="M41" s="283"/>
      <c r="N41" s="284"/>
      <c r="Q41" s="112"/>
    </row>
    <row r="42" spans="1:17" ht="21.95" customHeight="1" x14ac:dyDescent="0.2">
      <c r="A42" s="105">
        <v>26</v>
      </c>
      <c r="B42" s="218" t="s">
        <v>193</v>
      </c>
      <c r="C42" s="222"/>
      <c r="D42" s="260">
        <f>IF('HIPA-01'!C22="NINCS MEGOSZTÁS",'HIPA-05'!E42,SUM((E38*E42)+(F38*F42)+(G38*G42)+(H38*H42)+(I38*I42)+(J38*J42)+(K38*K42)+(L38*L42)+(M38*M42)+(N38*N42))/D38)</f>
        <v>0.02</v>
      </c>
      <c r="E42" s="290">
        <v>0.02</v>
      </c>
      <c r="F42" s="290">
        <v>0.02</v>
      </c>
      <c r="G42" s="290">
        <v>0.02</v>
      </c>
      <c r="H42" s="290">
        <v>0.02</v>
      </c>
      <c r="I42" s="290">
        <v>0.02</v>
      </c>
      <c r="J42" s="290">
        <v>0.02</v>
      </c>
      <c r="K42" s="290">
        <v>0.02</v>
      </c>
      <c r="L42" s="290">
        <v>0.02</v>
      </c>
      <c r="M42" s="290">
        <v>0.02</v>
      </c>
      <c r="N42" s="340">
        <v>0.02</v>
      </c>
      <c r="Q42" s="112"/>
    </row>
    <row r="43" spans="1:17" ht="21.95" customHeight="1" x14ac:dyDescent="0.2">
      <c r="A43" s="105">
        <v>27</v>
      </c>
      <c r="B43" s="50" t="s">
        <v>13</v>
      </c>
      <c r="C43" s="36"/>
      <c r="D43" s="286">
        <f>SUM(E43:N43)</f>
        <v>0</v>
      </c>
      <c r="E43" s="283"/>
      <c r="F43" s="283"/>
      <c r="G43" s="283"/>
      <c r="H43" s="283"/>
      <c r="I43" s="283"/>
      <c r="J43" s="283"/>
      <c r="K43" s="283"/>
      <c r="L43" s="283"/>
      <c r="M43" s="283"/>
      <c r="N43" s="284"/>
    </row>
    <row r="44" spans="1:17" ht="25.5" x14ac:dyDescent="0.2">
      <c r="A44" s="105">
        <v>28</v>
      </c>
      <c r="B44" s="50" t="s">
        <v>279</v>
      </c>
      <c r="C44" s="36"/>
      <c r="D44" s="285"/>
      <c r="E44" s="107"/>
      <c r="F44" s="107"/>
      <c r="G44" s="107"/>
      <c r="H44" s="107"/>
      <c r="I44" s="107"/>
      <c r="J44" s="107"/>
      <c r="K44" s="107"/>
      <c r="L44" s="107"/>
      <c r="M44" s="107"/>
      <c r="N44" s="292"/>
    </row>
    <row r="45" spans="1:17" ht="21.95" customHeight="1" x14ac:dyDescent="0.2">
      <c r="A45" s="105">
        <v>29</v>
      </c>
      <c r="B45" s="50" t="s">
        <v>347</v>
      </c>
      <c r="C45" s="36"/>
      <c r="D45" s="285"/>
      <c r="E45" s="107"/>
      <c r="F45" s="107"/>
      <c r="G45" s="107"/>
      <c r="H45" s="107"/>
      <c r="I45" s="107"/>
      <c r="J45" s="107"/>
      <c r="K45" s="107"/>
      <c r="L45" s="107"/>
      <c r="M45" s="107"/>
      <c r="N45" s="292"/>
    </row>
    <row r="46" spans="1:17" ht="40.5" customHeight="1" x14ac:dyDescent="0.2">
      <c r="A46" s="105">
        <v>30</v>
      </c>
      <c r="B46" s="50" t="s">
        <v>346</v>
      </c>
      <c r="C46" s="36"/>
      <c r="D46" s="337"/>
      <c r="E46" s="107"/>
      <c r="F46" s="107"/>
      <c r="G46" s="107"/>
      <c r="H46" s="107"/>
      <c r="I46" s="107"/>
      <c r="J46" s="107"/>
      <c r="K46" s="107"/>
      <c r="L46" s="107"/>
      <c r="M46" s="107"/>
      <c r="N46" s="292"/>
    </row>
    <row r="47" spans="1:17" ht="25.5" customHeight="1" x14ac:dyDescent="0.2">
      <c r="A47" s="105">
        <v>31</v>
      </c>
      <c r="B47" s="50" t="s">
        <v>107</v>
      </c>
      <c r="C47" s="35"/>
      <c r="D47" s="96" t="e">
        <f>SUM(E47:N47)</f>
        <v>#DIV/0!</v>
      </c>
      <c r="E47" s="94">
        <f>IF(E38=0,D44,$D44*E38/$D38)</f>
        <v>0</v>
      </c>
      <c r="F47" s="94" t="e">
        <f t="shared" ref="F47:N47" si="8">$D44*F38/$D38</f>
        <v>#DIV/0!</v>
      </c>
      <c r="G47" s="94" t="e">
        <f t="shared" si="8"/>
        <v>#DIV/0!</v>
      </c>
      <c r="H47" s="94" t="e">
        <f t="shared" si="8"/>
        <v>#DIV/0!</v>
      </c>
      <c r="I47" s="94" t="e">
        <f t="shared" si="8"/>
        <v>#DIV/0!</v>
      </c>
      <c r="J47" s="94" t="e">
        <f t="shared" si="8"/>
        <v>#DIV/0!</v>
      </c>
      <c r="K47" s="94" t="e">
        <f t="shared" si="8"/>
        <v>#DIV/0!</v>
      </c>
      <c r="L47" s="94" t="e">
        <f t="shared" si="8"/>
        <v>#DIV/0!</v>
      </c>
      <c r="M47" s="94" t="e">
        <f t="shared" si="8"/>
        <v>#DIV/0!</v>
      </c>
      <c r="N47" s="100" t="e">
        <f t="shared" si="8"/>
        <v>#DIV/0!</v>
      </c>
    </row>
    <row r="48" spans="1:17" ht="25.5" customHeight="1" x14ac:dyDescent="0.2">
      <c r="A48" s="105">
        <v>32</v>
      </c>
      <c r="B48" s="306" t="s">
        <v>234</v>
      </c>
      <c r="C48" s="338"/>
      <c r="D48" s="96" t="e">
        <f>SUM(E48:N48)</f>
        <v>#DIV/0!</v>
      </c>
      <c r="E48" s="94">
        <f>IF(E38=0,D45*7.5%,($D45*7.5%)*E38/$D38)</f>
        <v>0</v>
      </c>
      <c r="F48" s="94" t="e">
        <f t="shared" ref="F48:N48" si="9">($D45*7.5%)*F38/$D38</f>
        <v>#DIV/0!</v>
      </c>
      <c r="G48" s="94" t="e">
        <f t="shared" si="9"/>
        <v>#DIV/0!</v>
      </c>
      <c r="H48" s="94" t="e">
        <f t="shared" si="9"/>
        <v>#DIV/0!</v>
      </c>
      <c r="I48" s="94" t="e">
        <f t="shared" si="9"/>
        <v>#DIV/0!</v>
      </c>
      <c r="J48" s="94" t="e">
        <f t="shared" si="9"/>
        <v>#DIV/0!</v>
      </c>
      <c r="K48" s="94" t="e">
        <f t="shared" si="9"/>
        <v>#DIV/0!</v>
      </c>
      <c r="L48" s="94" t="e">
        <f t="shared" si="9"/>
        <v>#DIV/0!</v>
      </c>
      <c r="M48" s="94" t="e">
        <f t="shared" si="9"/>
        <v>#DIV/0!</v>
      </c>
      <c r="N48" s="100" t="e">
        <f t="shared" si="9"/>
        <v>#DIV/0!</v>
      </c>
    </row>
    <row r="49" spans="1:17" ht="39.75" customHeight="1" thickBot="1" x14ac:dyDescent="0.25">
      <c r="A49" s="349">
        <v>33</v>
      </c>
      <c r="B49" s="350" t="s">
        <v>251</v>
      </c>
      <c r="C49" s="307"/>
      <c r="D49" s="237" t="e">
        <f>SUM(E49:N49)</f>
        <v>#DIV/0!</v>
      </c>
      <c r="E49" s="351">
        <f>IF(E38=0,D46*10%,($D46*10%)*E38/$D38)</f>
        <v>0</v>
      </c>
      <c r="F49" s="351" t="e">
        <f t="shared" ref="F49:N49" si="10">($D46*10%)*F38/$D38</f>
        <v>#DIV/0!</v>
      </c>
      <c r="G49" s="351" t="e">
        <f t="shared" si="10"/>
        <v>#DIV/0!</v>
      </c>
      <c r="H49" s="351" t="e">
        <f t="shared" si="10"/>
        <v>#DIV/0!</v>
      </c>
      <c r="I49" s="351" t="e">
        <f t="shared" si="10"/>
        <v>#DIV/0!</v>
      </c>
      <c r="J49" s="351" t="e">
        <f t="shared" si="10"/>
        <v>#DIV/0!</v>
      </c>
      <c r="K49" s="351" t="e">
        <f t="shared" si="10"/>
        <v>#DIV/0!</v>
      </c>
      <c r="L49" s="351" t="e">
        <f t="shared" si="10"/>
        <v>#DIV/0!</v>
      </c>
      <c r="M49" s="351" t="e">
        <f t="shared" si="10"/>
        <v>#DIV/0!</v>
      </c>
      <c r="N49" s="352" t="e">
        <f t="shared" si="10"/>
        <v>#DIV/0!</v>
      </c>
    </row>
    <row r="50" spans="1:17" ht="21.95" customHeight="1" x14ac:dyDescent="0.2">
      <c r="A50" s="347">
        <v>34</v>
      </c>
      <c r="B50" s="353" t="s">
        <v>283</v>
      </c>
      <c r="C50" s="324"/>
      <c r="D50" s="332"/>
      <c r="E50" s="333"/>
      <c r="F50" s="333"/>
      <c r="G50" s="333"/>
      <c r="H50" s="333"/>
      <c r="I50" s="333"/>
      <c r="J50" s="333"/>
      <c r="K50" s="333"/>
      <c r="L50" s="333"/>
      <c r="M50" s="333"/>
      <c r="N50" s="334"/>
    </row>
    <row r="51" spans="1:17" ht="21.95" customHeight="1" x14ac:dyDescent="0.2">
      <c r="A51" s="98">
        <v>35</v>
      </c>
      <c r="B51" s="346" t="s">
        <v>265</v>
      </c>
      <c r="C51" s="326"/>
      <c r="D51" s="327">
        <f>Alapa!C11</f>
        <v>0</v>
      </c>
      <c r="E51" s="335"/>
      <c r="F51" s="335"/>
      <c r="G51" s="335"/>
      <c r="H51" s="335"/>
      <c r="I51" s="335"/>
      <c r="J51" s="335"/>
      <c r="K51" s="335"/>
      <c r="L51" s="335"/>
      <c r="M51" s="335"/>
      <c r="N51" s="336"/>
    </row>
    <row r="52" spans="1:17" ht="21.95" customHeight="1" x14ac:dyDescent="0.2">
      <c r="A52" s="98">
        <v>36</v>
      </c>
      <c r="B52" s="346" t="s">
        <v>268</v>
      </c>
      <c r="C52" s="328"/>
      <c r="D52" s="329">
        <f>V2+151</f>
        <v>151</v>
      </c>
      <c r="E52" s="335"/>
      <c r="F52" s="335"/>
      <c r="G52" s="335"/>
      <c r="H52" s="335"/>
      <c r="I52" s="335"/>
      <c r="J52" s="335"/>
      <c r="K52" s="335"/>
      <c r="L52" s="335"/>
      <c r="M52" s="335"/>
      <c r="N52" s="336"/>
    </row>
    <row r="53" spans="1:17" ht="21.95" customHeight="1" x14ac:dyDescent="0.2">
      <c r="A53" s="98">
        <v>37</v>
      </c>
      <c r="B53" s="346" t="s">
        <v>356</v>
      </c>
      <c r="C53" s="328"/>
      <c r="D53" s="286">
        <f>SUM(E53:N53)</f>
        <v>0</v>
      </c>
      <c r="E53" s="283"/>
      <c r="F53" s="283"/>
      <c r="G53" s="283"/>
      <c r="H53" s="283"/>
      <c r="I53" s="283"/>
      <c r="J53" s="283"/>
      <c r="K53" s="283"/>
      <c r="L53" s="283"/>
      <c r="M53" s="283"/>
      <c r="N53" s="284"/>
    </row>
    <row r="54" spans="1:17" ht="21.95" customHeight="1" x14ac:dyDescent="0.2">
      <c r="A54" s="98">
        <v>38</v>
      </c>
      <c r="B54" s="346" t="s">
        <v>345</v>
      </c>
      <c r="C54" s="328"/>
      <c r="D54" s="286">
        <f>SUM(E54:N54)</f>
        <v>0</v>
      </c>
      <c r="E54" s="283"/>
      <c r="F54" s="283"/>
      <c r="G54" s="283"/>
      <c r="H54" s="283"/>
      <c r="I54" s="283"/>
      <c r="J54" s="283"/>
      <c r="K54" s="283"/>
      <c r="L54" s="283"/>
      <c r="M54" s="283"/>
      <c r="N54" s="284"/>
    </row>
    <row r="55" spans="1:17" ht="21.95" customHeight="1" x14ac:dyDescent="0.2">
      <c r="A55" s="98">
        <v>39</v>
      </c>
      <c r="B55" s="346" t="s">
        <v>284</v>
      </c>
      <c r="C55" s="328"/>
      <c r="D55" s="286">
        <f>SUM(E55:N55)</f>
        <v>0</v>
      </c>
      <c r="E55" s="94">
        <f>SUM(E53:E54)</f>
        <v>0</v>
      </c>
      <c r="F55" s="94">
        <f t="shared" ref="F55:N55" si="11">SUM(F53:F54)</f>
        <v>0</v>
      </c>
      <c r="G55" s="94">
        <f t="shared" si="11"/>
        <v>0</v>
      </c>
      <c r="H55" s="94">
        <f>SUM(H53:H54)</f>
        <v>0</v>
      </c>
      <c r="I55" s="94">
        <f t="shared" si="11"/>
        <v>0</v>
      </c>
      <c r="J55" s="94">
        <f t="shared" si="11"/>
        <v>0</v>
      </c>
      <c r="K55" s="94">
        <f t="shared" si="11"/>
        <v>0</v>
      </c>
      <c r="L55" s="94">
        <f t="shared" si="11"/>
        <v>0</v>
      </c>
      <c r="M55" s="94">
        <f t="shared" si="11"/>
        <v>0</v>
      </c>
      <c r="N55" s="100">
        <f t="shared" si="11"/>
        <v>0</v>
      </c>
      <c r="O55" s="374" t="s">
        <v>310</v>
      </c>
      <c r="Q55" s="112"/>
    </row>
    <row r="56" spans="1:17" ht="25.5" customHeight="1" thickBot="1" x14ac:dyDescent="0.25">
      <c r="A56" s="392">
        <v>40</v>
      </c>
      <c r="B56" s="393" t="s">
        <v>348</v>
      </c>
      <c r="C56" s="394"/>
      <c r="D56" s="354">
        <f>SUM(E56:N56)</f>
        <v>0</v>
      </c>
      <c r="E56" s="395"/>
      <c r="F56" s="395"/>
      <c r="G56" s="395"/>
      <c r="H56" s="395"/>
      <c r="I56" s="395"/>
      <c r="J56" s="395"/>
      <c r="K56" s="395"/>
      <c r="L56" s="395"/>
      <c r="M56" s="395"/>
      <c r="N56" s="396"/>
      <c r="Q56" s="112"/>
    </row>
    <row r="57" spans="1:17" ht="25.5" customHeight="1" x14ac:dyDescent="0.2">
      <c r="Q57" s="112"/>
    </row>
    <row r="58" spans="1:17" ht="25.5" customHeight="1" x14ac:dyDescent="0.2">
      <c r="Q58" s="112"/>
    </row>
    <row r="59" spans="1:17" ht="25.5" customHeight="1" x14ac:dyDescent="0.2">
      <c r="Q59" s="112"/>
    </row>
    <row r="60" spans="1:17" ht="25.5" customHeight="1" x14ac:dyDescent="0.2">
      <c r="Q60" s="112"/>
    </row>
    <row r="61" spans="1:17" ht="25.5" customHeight="1" x14ac:dyDescent="0.2">
      <c r="Q61" s="112"/>
    </row>
    <row r="62" spans="1:17" ht="25.5" customHeight="1" x14ac:dyDescent="0.2">
      <c r="Q62" s="112"/>
    </row>
    <row r="63" spans="1:17" ht="25.5" customHeight="1" x14ac:dyDescent="0.2">
      <c r="Q63" s="112"/>
    </row>
    <row r="64" spans="1:17" ht="25.5" customHeight="1" x14ac:dyDescent="0.2">
      <c r="Q64" s="112"/>
    </row>
    <row r="65" spans="17:17" ht="25.5" customHeight="1" x14ac:dyDescent="0.2">
      <c r="Q65" s="112"/>
    </row>
    <row r="66" spans="17:17" ht="25.5" customHeight="1" x14ac:dyDescent="0.2">
      <c r="Q66" s="112"/>
    </row>
    <row r="67" spans="17:17" ht="25.5" customHeight="1" x14ac:dyDescent="0.2">
      <c r="Q67" s="112"/>
    </row>
    <row r="68" spans="17:17" ht="25.5" customHeight="1" x14ac:dyDescent="0.2">
      <c r="Q68" s="112"/>
    </row>
    <row r="69" spans="17:17" ht="25.5" customHeight="1" x14ac:dyDescent="0.2"/>
    <row r="70" spans="17:17" ht="25.5" customHeight="1" x14ac:dyDescent="0.2"/>
  </sheetData>
  <mergeCells count="1">
    <mergeCell ref="E13:N14"/>
  </mergeCells>
  <dataValidations count="1">
    <dataValidation type="list" allowBlank="1" showInputMessage="1" showErrorMessage="1" sqref="C13">
      <formula1>$S$2:$T$2</formula1>
    </dataValidation>
  </dataValidations>
  <hyperlinks>
    <hyperlink ref="O55" location="'HIPA-01'!A1" display="Következő munkalap HIPA-01"/>
    <hyperlink ref="O1" location="Tartalom!A1" display="TARTALOM"/>
  </hyperlinks>
  <pageMargins left="0.74803149606299213" right="0.74803149606299213" top="0.51181102362204722" bottom="0.98425196850393704" header="0.51181102362204722" footer="0.51181102362204722"/>
  <pageSetup paperSize="9" scale="40" orientation="landscape" r:id="rId1"/>
  <headerFooter alignWithMargins="0">
    <oddFooter>&amp;L&amp;"Arial Narrow,Normál"&amp;8&amp;F/&amp;A&amp;C&amp;"Arial Narrow,Normál"&amp;8&amp;P/&amp;N&amp;R&amp;"Arial Narrow,Normál"&amp;8DigitAudit/AuditDok</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5"/>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42578125" style="1" customWidth="1"/>
    <col min="5" max="15" width="14.28515625" style="1" customWidth="1"/>
    <col min="16" max="16" width="28.140625" style="1" customWidth="1"/>
    <col min="17" max="16384" width="8.85546875" style="1"/>
  </cols>
  <sheetData>
    <row r="1" spans="1:27" ht="16.5" x14ac:dyDescent="0.2">
      <c r="A1" s="4" t="s">
        <v>95</v>
      </c>
      <c r="B1" s="3"/>
      <c r="C1" s="4"/>
      <c r="D1" s="4"/>
      <c r="E1" s="4"/>
      <c r="F1" s="304"/>
      <c r="G1" s="281" t="s">
        <v>168</v>
      </c>
    </row>
    <row r="2" spans="1:27" ht="15.75" x14ac:dyDescent="0.25">
      <c r="A2" s="6"/>
      <c r="B2" s="6"/>
      <c r="C2" s="6"/>
      <c r="D2" s="6"/>
      <c r="E2" s="6"/>
      <c r="F2" s="6"/>
      <c r="G2" s="385" t="s">
        <v>324</v>
      </c>
    </row>
    <row r="3" spans="1:27" ht="16.5" x14ac:dyDescent="0.2">
      <c r="A3" s="4" t="s">
        <v>96</v>
      </c>
      <c r="B3" s="4"/>
      <c r="C3" s="6"/>
      <c r="D3" s="6"/>
      <c r="E3" s="6"/>
      <c r="F3" s="6"/>
      <c r="G3" s="2"/>
    </row>
    <row r="4" spans="1:27" ht="16.5" x14ac:dyDescent="0.3">
      <c r="A4" s="10" t="str">
        <f>CONCATENATE("Ügyfél:   ",Alapa!$C$17)</f>
        <v xml:space="preserve">Ügyfél:   </v>
      </c>
      <c r="B4" s="10"/>
      <c r="C4" s="11" t="str">
        <f>"Dátum:"</f>
        <v>Dátum:</v>
      </c>
      <c r="D4" s="24"/>
      <c r="E4" s="397"/>
      <c r="F4" s="9"/>
    </row>
    <row r="5" spans="1:27" ht="16.5" x14ac:dyDescent="0.3">
      <c r="A5" s="10" t="str">
        <f>CONCATENATE("Fordulónap: ",Alapa!$C$12)</f>
        <v xml:space="preserve">Fordulónap: </v>
      </c>
      <c r="B5" s="10"/>
      <c r="C5" s="12" t="str">
        <f>"Készítette:"</f>
        <v>Készítette:</v>
      </c>
      <c r="D5" s="61"/>
      <c r="E5" s="13" t="e">
        <f>VLOOKUP(H5,Alapa!$G$2:$H$22,2)</f>
        <v>#N/A</v>
      </c>
      <c r="F5" s="13"/>
      <c r="G5" s="14" t="s">
        <v>1</v>
      </c>
      <c r="H5" s="15">
        <v>1</v>
      </c>
    </row>
    <row r="6" spans="1:27" ht="16.5" x14ac:dyDescent="0.3">
      <c r="A6" s="8"/>
      <c r="B6" s="8"/>
      <c r="C6" s="12" t="s">
        <v>0</v>
      </c>
      <c r="D6" s="9"/>
      <c r="E6" s="9" t="str">
        <f>IF(Alapa!$H$2=0," ",Alapa!$H$2)</f>
        <v xml:space="preserve"> </v>
      </c>
      <c r="F6" s="9"/>
    </row>
    <row r="7" spans="1:27" ht="17.25" thickBot="1" x14ac:dyDescent="0.35">
      <c r="A7" s="390" t="s">
        <v>341</v>
      </c>
      <c r="B7" s="8"/>
      <c r="C7" s="16"/>
      <c r="D7" s="16"/>
      <c r="E7" s="17"/>
      <c r="F7" s="17"/>
    </row>
    <row r="8" spans="1:27" ht="20.25" x14ac:dyDescent="0.3">
      <c r="A8" s="188" t="s">
        <v>157</v>
      </c>
      <c r="B8" s="206" t="s">
        <v>158</v>
      </c>
      <c r="C8" s="190"/>
      <c r="D8" s="190"/>
      <c r="E8" s="191"/>
      <c r="F8" s="257"/>
      <c r="G8" s="187"/>
    </row>
    <row r="9" spans="1:27" ht="16.5" x14ac:dyDescent="0.3">
      <c r="A9" s="193" t="s">
        <v>4</v>
      </c>
      <c r="B9" s="8"/>
      <c r="C9" s="23" t="s">
        <v>5</v>
      </c>
      <c r="D9" s="23"/>
      <c r="E9" s="17"/>
      <c r="F9" s="258"/>
    </row>
    <row r="10" spans="1:27" ht="17.25" thickBot="1" x14ac:dyDescent="0.35">
      <c r="A10" s="195">
        <f>Alapa!C25</f>
        <v>0</v>
      </c>
      <c r="B10" s="196"/>
      <c r="C10" s="197">
        <f>Alapa!C17</f>
        <v>0</v>
      </c>
      <c r="D10" s="197"/>
      <c r="E10" s="198"/>
      <c r="F10" s="259"/>
    </row>
    <row r="11" spans="1:27" ht="25.5" customHeight="1" x14ac:dyDescent="0.2">
      <c r="A11" s="304"/>
      <c r="B11" s="20"/>
      <c r="C11" s="20"/>
      <c r="D11" s="20"/>
      <c r="E11" s="28"/>
      <c r="F11" s="28"/>
    </row>
    <row r="12" spans="1:27" ht="25.5" customHeight="1" x14ac:dyDescent="0.2">
      <c r="A12" s="423" t="s">
        <v>342</v>
      </c>
      <c r="B12" s="423"/>
      <c r="C12" s="423"/>
      <c r="D12" s="423"/>
      <c r="E12" s="423"/>
      <c r="F12" s="423"/>
    </row>
    <row r="13" spans="1:27" ht="25.5" customHeight="1" x14ac:dyDescent="0.2">
      <c r="A13" s="79"/>
      <c r="B13" s="117" t="s">
        <v>131</v>
      </c>
      <c r="C13" s="79"/>
      <c r="D13" s="79"/>
      <c r="E13" s="79"/>
      <c r="F13" s="79"/>
    </row>
    <row r="14" spans="1:27" ht="25.5" customHeight="1" x14ac:dyDescent="0.2">
      <c r="A14" s="79"/>
      <c r="B14" s="262" t="str">
        <f>CONCATENATE("A(z) ",C10," a 2014. évi LXXVI Tv. hatálya alá tartozik?")</f>
        <v>A(z) 0 a 2014. évi LXXVI Tv. hatálya alá tartozik?</v>
      </c>
      <c r="C14" s="230" t="s">
        <v>174</v>
      </c>
      <c r="D14" s="79"/>
      <c r="E14" s="79"/>
      <c r="F14" s="79"/>
      <c r="AA14" s="1" t="s">
        <v>174</v>
      </c>
    </row>
    <row r="15" spans="1:27" ht="24" customHeight="1" thickBot="1" x14ac:dyDescent="0.25">
      <c r="A15" s="79"/>
      <c r="B15" s="79"/>
      <c r="C15" s="79"/>
      <c r="D15" s="79"/>
      <c r="E15" s="80" t="s">
        <v>18</v>
      </c>
      <c r="F15" s="80"/>
      <c r="AA15" s="1" t="s">
        <v>105</v>
      </c>
    </row>
    <row r="16" spans="1:27" ht="25.5" x14ac:dyDescent="0.2">
      <c r="A16" s="30"/>
      <c r="B16" s="31" t="s">
        <v>94</v>
      </c>
      <c r="C16" s="32">
        <f>'HIPA-01'!F11</f>
        <v>0</v>
      </c>
      <c r="D16" s="32" t="s">
        <v>316</v>
      </c>
      <c r="E16" s="424" t="str">
        <f>'HIPA-01'!E12</f>
        <v>Megjegyzés/Referencia</v>
      </c>
      <c r="F16" s="425"/>
    </row>
    <row r="17" spans="1:6" ht="24" customHeight="1" x14ac:dyDescent="0.2">
      <c r="A17" s="255">
        <v>1</v>
      </c>
      <c r="B17" s="50" t="s">
        <v>317</v>
      </c>
      <c r="C17" s="92" t="s">
        <v>224</v>
      </c>
      <c r="D17" s="43">
        <f>IF($C$14="IGEN",'HIPA-01'!D18,0)</f>
        <v>0</v>
      </c>
      <c r="E17" s="426"/>
      <c r="F17" s="427"/>
    </row>
    <row r="18" spans="1:6" ht="25.5" customHeight="1" x14ac:dyDescent="0.2">
      <c r="A18" s="255">
        <v>2</v>
      </c>
      <c r="B18" s="50" t="s">
        <v>225</v>
      </c>
      <c r="C18" s="36"/>
      <c r="D18" s="149"/>
      <c r="E18" s="426"/>
      <c r="F18" s="427"/>
    </row>
    <row r="19" spans="1:6" ht="25.5" customHeight="1" x14ac:dyDescent="0.2">
      <c r="A19" s="255">
        <v>3</v>
      </c>
      <c r="B19" s="50" t="s">
        <v>226</v>
      </c>
      <c r="C19" s="36"/>
      <c r="D19" s="43">
        <f>D17-D18</f>
        <v>0</v>
      </c>
      <c r="E19" s="426"/>
      <c r="F19" s="427"/>
    </row>
    <row r="20" spans="1:6" ht="25.5" customHeight="1" thickBot="1" x14ac:dyDescent="0.25">
      <c r="A20" s="256">
        <v>4</v>
      </c>
      <c r="B20" s="51" t="s">
        <v>227</v>
      </c>
      <c r="C20" s="118">
        <v>3.0000000000000001E-3</v>
      </c>
      <c r="D20" s="78">
        <f>D19*$C20</f>
        <v>0</v>
      </c>
      <c r="E20" s="421"/>
      <c r="F20" s="422"/>
    </row>
    <row r="25" spans="1:6" ht="51" customHeight="1" x14ac:dyDescent="0.2"/>
  </sheetData>
  <mergeCells count="6">
    <mergeCell ref="E20:F20"/>
    <mergeCell ref="A12:F12"/>
    <mergeCell ref="E16:F16"/>
    <mergeCell ref="E17:F17"/>
    <mergeCell ref="E18:F18"/>
    <mergeCell ref="E19:F19"/>
  </mergeCells>
  <dataValidations count="1">
    <dataValidation type="list" allowBlank="1" showInputMessage="1" showErrorMessage="1" sqref="C14">
      <formula1>$AA$14:$AA$15</formula1>
    </dataValidation>
  </dataValidations>
  <hyperlinks>
    <hyperlink ref="C17" location="'HIPA-01'!B18" display="HIPA-01'!B18"/>
    <hyperlink ref="G1" location="Tartalom!A1" display="TARTALOM"/>
  </hyperlinks>
  <pageMargins left="0.74803149606299213" right="0.74803149606299213" top="0.51181102362204722" bottom="0.98425196850393704" header="0.51181102362204722" footer="0.51181102362204722"/>
  <pageSetup paperSize="9" orientation="landscape" r:id="rId1"/>
  <headerFooter alignWithMargins="0">
    <oddFooter>&amp;L&amp;"Arial Narrow,Normál"&amp;8&amp;F/&amp;A&amp;C&amp;"Arial Narrow,Normál"&amp;8&amp;P/&amp;N&amp;R&amp;"Arial Narrow,Normál"&amp;8DigitAudit/AuditDok</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0"/>
  <sheetViews>
    <sheetView showGridLines="0" zoomScaleNormal="100" workbookViewId="0"/>
  </sheetViews>
  <sheetFormatPr defaultColWidth="8.85546875" defaultRowHeight="13.5" customHeight="1" x14ac:dyDescent="0.2"/>
  <cols>
    <col min="1" max="1" width="4.85546875" style="120" customWidth="1"/>
    <col min="2" max="2" width="14.42578125" style="120" customWidth="1"/>
    <col min="3" max="8" width="15.7109375" style="120" customWidth="1"/>
    <col min="9" max="9" width="28.140625" style="120" customWidth="1"/>
    <col min="10" max="10" width="10.42578125" style="120" customWidth="1"/>
    <col min="11" max="16384" width="8.85546875" style="120"/>
  </cols>
  <sheetData>
    <row r="1" spans="1:11" ht="16.5" customHeight="1" x14ac:dyDescent="0.2">
      <c r="A1" s="4" t="s">
        <v>132</v>
      </c>
      <c r="B1" s="3"/>
      <c r="C1" s="3"/>
      <c r="D1" s="3"/>
      <c r="E1" s="3"/>
      <c r="F1" s="4"/>
      <c r="G1" s="4"/>
      <c r="H1" s="4"/>
      <c r="I1" s="5"/>
      <c r="J1" s="281" t="s">
        <v>168</v>
      </c>
    </row>
    <row r="2" spans="1:11" ht="16.5" customHeight="1" x14ac:dyDescent="0.25">
      <c r="A2" s="121"/>
      <c r="B2" s="121"/>
      <c r="C2" s="121"/>
      <c r="D2" s="121"/>
      <c r="E2" s="121"/>
      <c r="F2" s="121"/>
      <c r="G2" s="121"/>
      <c r="H2" s="121"/>
      <c r="I2" s="121"/>
      <c r="J2" s="385" t="s">
        <v>324</v>
      </c>
    </row>
    <row r="3" spans="1:11" ht="16.5" customHeight="1" x14ac:dyDescent="0.2">
      <c r="A3" s="4" t="s">
        <v>133</v>
      </c>
      <c r="B3" s="4"/>
      <c r="C3" s="4"/>
      <c r="D3" s="4"/>
      <c r="E3" s="4"/>
      <c r="F3" s="121"/>
      <c r="G3" s="121"/>
      <c r="H3" s="121"/>
      <c r="I3" s="121"/>
      <c r="J3" s="122"/>
    </row>
    <row r="4" spans="1:11" ht="16.5" customHeight="1" x14ac:dyDescent="0.3">
      <c r="A4" s="123" t="str">
        <f>CONCATENATE("Ügyfél:   ",Alapa!$C$17)</f>
        <v xml:space="preserve">Ügyfél:   </v>
      </c>
      <c r="B4" s="124"/>
      <c r="C4" s="124"/>
      <c r="D4" s="124"/>
      <c r="E4" s="125"/>
      <c r="F4" s="11" t="str">
        <f>"Dátum:"</f>
        <v>Dátum:</v>
      </c>
      <c r="G4" s="24"/>
      <c r="H4" s="397"/>
      <c r="I4" s="173"/>
    </row>
    <row r="5" spans="1:11" ht="16.5" customHeight="1" x14ac:dyDescent="0.3">
      <c r="A5" s="123" t="str">
        <f>CONCATENATE("Fordulónap: ",Alapa!$C$12)</f>
        <v xml:space="preserve">Fordulónap: </v>
      </c>
      <c r="B5" s="124"/>
      <c r="C5" s="124"/>
      <c r="D5" s="124"/>
      <c r="E5" s="125"/>
      <c r="F5" s="12" t="str">
        <f>"Készítette:"</f>
        <v>Készítette:</v>
      </c>
      <c r="G5" s="61"/>
      <c r="H5" s="174" t="e">
        <f>VLOOKUP(K5,Alapa!$G$2:$H$22,2)</f>
        <v>#N/A</v>
      </c>
      <c r="I5" s="175"/>
      <c r="J5" s="126" t="s">
        <v>1</v>
      </c>
      <c r="K5" s="127">
        <v>1</v>
      </c>
    </row>
    <row r="6" spans="1:11" ht="16.5" customHeight="1" x14ac:dyDescent="0.3">
      <c r="A6" s="8"/>
      <c r="B6" s="8"/>
      <c r="C6" s="8"/>
      <c r="D6" s="8"/>
      <c r="E6" s="8"/>
      <c r="F6" s="12" t="s">
        <v>0</v>
      </c>
      <c r="G6" s="61"/>
      <c r="H6" s="124" t="str">
        <f>IF(Alapa!$H$2=0," ",Alapa!$H$2)</f>
        <v xml:space="preserve"> </v>
      </c>
      <c r="I6" s="175"/>
    </row>
    <row r="7" spans="1:11" ht="21.75" customHeight="1" thickBot="1" x14ac:dyDescent="0.35">
      <c r="A7" s="390" t="s">
        <v>343</v>
      </c>
      <c r="B7" s="8"/>
      <c r="C7" s="8"/>
      <c r="D7" s="8"/>
      <c r="E7" s="8"/>
      <c r="F7" s="16"/>
      <c r="G7" s="16"/>
      <c r="H7" s="128"/>
      <c r="I7" s="129"/>
      <c r="J7" s="312" t="s">
        <v>168</v>
      </c>
    </row>
    <row r="8" spans="1:11" ht="16.5" customHeight="1" x14ac:dyDescent="0.3">
      <c r="A8" s="188" t="s">
        <v>157</v>
      </c>
      <c r="B8" s="209"/>
      <c r="C8" s="201" t="s">
        <v>159</v>
      </c>
      <c r="D8" s="209"/>
      <c r="E8" s="209"/>
      <c r="F8" s="190"/>
      <c r="G8" s="190"/>
      <c r="H8" s="210"/>
      <c r="I8" s="211"/>
      <c r="J8" s="313"/>
    </row>
    <row r="9" spans="1:11" ht="16.5" customHeight="1" x14ac:dyDescent="0.3">
      <c r="A9" s="193" t="s">
        <v>4</v>
      </c>
      <c r="B9" s="8"/>
      <c r="C9" s="8"/>
      <c r="D9" s="8"/>
      <c r="E9" s="8"/>
      <c r="F9" s="23" t="s">
        <v>5</v>
      </c>
      <c r="G9" s="23"/>
      <c r="H9" s="128"/>
      <c r="I9" s="212"/>
    </row>
    <row r="10" spans="1:11" ht="16.5" customHeight="1" thickBot="1" x14ac:dyDescent="0.35">
      <c r="A10" s="195">
        <f>Alapa!C25</f>
        <v>0</v>
      </c>
      <c r="B10" s="196"/>
      <c r="C10" s="196"/>
      <c r="D10" s="196"/>
      <c r="E10" s="196"/>
      <c r="F10" s="197">
        <f>Alapa!C17</f>
        <v>0</v>
      </c>
      <c r="G10" s="197"/>
      <c r="H10" s="213"/>
      <c r="I10" s="214"/>
    </row>
    <row r="11" spans="1:11" ht="21.95" customHeight="1" x14ac:dyDescent="0.2">
      <c r="A11" s="304"/>
      <c r="B11" s="20"/>
      <c r="C11" s="20"/>
      <c r="D11" s="19" t="s">
        <v>241</v>
      </c>
      <c r="E11" s="20" t="s">
        <v>353</v>
      </c>
      <c r="F11" s="20"/>
      <c r="G11" s="20"/>
      <c r="H11" s="130"/>
      <c r="I11" s="131"/>
    </row>
    <row r="12" spans="1:11" ht="21.95" customHeight="1" thickBot="1" x14ac:dyDescent="0.25">
      <c r="A12" s="157"/>
      <c r="B12" s="158" t="s">
        <v>134</v>
      </c>
      <c r="C12" s="157"/>
      <c r="D12" s="305">
        <f>9*149000</f>
        <v>1341000</v>
      </c>
      <c r="E12" s="159" t="s">
        <v>135</v>
      </c>
      <c r="F12" s="160">
        <v>0.05</v>
      </c>
      <c r="G12" s="157"/>
      <c r="H12" s="161" t="s">
        <v>18</v>
      </c>
      <c r="I12" s="157"/>
    </row>
    <row r="13" spans="1:11" ht="49.5" x14ac:dyDescent="0.2">
      <c r="A13" s="162"/>
      <c r="B13" s="163" t="s">
        <v>136</v>
      </c>
      <c r="C13" s="169" t="s">
        <v>137</v>
      </c>
      <c r="D13" s="169" t="s">
        <v>138</v>
      </c>
      <c r="E13" s="169" t="s">
        <v>148</v>
      </c>
      <c r="F13" s="169" t="s">
        <v>139</v>
      </c>
      <c r="G13" s="164" t="s">
        <v>140</v>
      </c>
      <c r="H13" s="164" t="s">
        <v>141</v>
      </c>
      <c r="I13" s="165" t="s">
        <v>6</v>
      </c>
    </row>
    <row r="14" spans="1:11" ht="21.95" customHeight="1" x14ac:dyDescent="0.2">
      <c r="A14" s="34"/>
      <c r="B14" s="166" t="s">
        <v>142</v>
      </c>
      <c r="C14" s="145"/>
      <c r="D14" s="146">
        <f>ROUND(C14*$F$12,1)</f>
        <v>0</v>
      </c>
      <c r="E14" s="147"/>
      <c r="F14" s="148">
        <f>IF(C14&gt;25,IF(D14-E14&gt;0,(D14-E14)*$D$12/4,0),0)</f>
        <v>0</v>
      </c>
      <c r="G14" s="149"/>
      <c r="H14" s="149"/>
      <c r="I14" s="132"/>
    </row>
    <row r="15" spans="1:11" ht="21.95" customHeight="1" x14ac:dyDescent="0.2">
      <c r="A15" s="34"/>
      <c r="B15" s="166" t="s">
        <v>143</v>
      </c>
      <c r="C15" s="145"/>
      <c r="D15" s="146">
        <f>ROUND(C15*$F$12,1)</f>
        <v>0</v>
      </c>
      <c r="E15" s="147"/>
      <c r="F15" s="148">
        <f>IF(C15&gt;25,IF(D15-E15&gt;0,(D15-E15)*$D$12/4,0),0)</f>
        <v>0</v>
      </c>
      <c r="G15" s="149"/>
      <c r="H15" s="149"/>
      <c r="I15" s="132"/>
    </row>
    <row r="16" spans="1:11" ht="21.95" customHeight="1" x14ac:dyDescent="0.2">
      <c r="A16" s="34"/>
      <c r="B16" s="166" t="s">
        <v>144</v>
      </c>
      <c r="C16" s="145"/>
      <c r="D16" s="146">
        <f>ROUND(C16*$F$12,1)</f>
        <v>0</v>
      </c>
      <c r="E16" s="147"/>
      <c r="F16" s="148">
        <f>IF(C16&gt;25,IF(D16-E16&gt;0,(D16-E16)*$D$12/4,0),0)</f>
        <v>0</v>
      </c>
      <c r="G16" s="149"/>
      <c r="H16" s="149"/>
      <c r="I16" s="132"/>
    </row>
    <row r="17" spans="1:9" ht="21.95" customHeight="1" x14ac:dyDescent="0.2">
      <c r="A17" s="134"/>
      <c r="B17" s="167" t="s">
        <v>145</v>
      </c>
      <c r="C17" s="138"/>
      <c r="D17" s="139">
        <f>ROUND(C17*$F$12,1)</f>
        <v>0</v>
      </c>
      <c r="E17" s="140"/>
      <c r="F17" s="150"/>
      <c r="G17" s="149"/>
      <c r="H17" s="149"/>
      <c r="I17" s="132"/>
    </row>
    <row r="18" spans="1:9" ht="21.95" customHeight="1" x14ac:dyDescent="0.2">
      <c r="A18" s="34"/>
      <c r="B18" s="136" t="s">
        <v>146</v>
      </c>
      <c r="C18" s="141"/>
      <c r="D18" s="142"/>
      <c r="E18" s="143"/>
      <c r="F18" s="151">
        <f>SUM(F14:F17)</f>
        <v>0</v>
      </c>
      <c r="G18" s="151">
        <f>SUM(G14:G17)</f>
        <v>0</v>
      </c>
      <c r="H18" s="151">
        <f>SUM(H14:H17)</f>
        <v>0</v>
      </c>
      <c r="I18" s="132"/>
    </row>
    <row r="19" spans="1:9" ht="21.95" customHeight="1" x14ac:dyDescent="0.2">
      <c r="A19" s="81"/>
      <c r="B19" s="137"/>
      <c r="C19" s="144"/>
      <c r="D19" s="144"/>
      <c r="E19" s="144"/>
      <c r="F19" s="144"/>
      <c r="G19" s="135"/>
      <c r="H19" s="135"/>
      <c r="I19" s="152"/>
    </row>
    <row r="20" spans="1:9" ht="21.95" customHeight="1" thickBot="1" x14ac:dyDescent="0.25">
      <c r="A20" s="38"/>
      <c r="B20" s="168" t="s">
        <v>147</v>
      </c>
      <c r="C20" s="153">
        <f>ROUND(SUM(C14:C17)/4,1)</f>
        <v>0</v>
      </c>
      <c r="D20" s="154">
        <f>ROUND(C20*$F$12,1)</f>
        <v>0</v>
      </c>
      <c r="E20" s="155">
        <f>ROUND(SUM(E14:E17)/4,1)</f>
        <v>0</v>
      </c>
      <c r="F20" s="156">
        <f>IF(D20-E20&gt;0,IF(C20&gt;25,SUM(D20-E20)*$D$12,0),0)</f>
        <v>0</v>
      </c>
      <c r="G20" s="48"/>
      <c r="H20" s="48"/>
      <c r="I20" s="133"/>
    </row>
  </sheetData>
  <hyperlinks>
    <hyperlink ref="J7" location="Tartalom!A27" display="TARTALOM"/>
    <hyperlink ref="J1" location="Tartalom!A1" display="TARTALOM"/>
  </hyperlinks>
  <pageMargins left="0.74803149606299213" right="0.74803149606299213" top="0.51181102362204722" bottom="0.98425196850393704" header="0.51181102362204722" footer="0.51181102362204722"/>
  <pageSetup paperSize="9" scale="93" orientation="landscape" r:id="rId1"/>
  <headerFooter alignWithMargins="0">
    <oddFooter>&amp;L&amp;"Arial Narrow,Normál"&amp;8&amp;F/&amp;A&amp;C&amp;"Arial Narrow,Normál"&amp;8&amp;P/&amp;N&amp;R&amp;"Arial Narrow,Normál"&amp;8DigitAudit/AuditDok</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10</vt:i4>
      </vt:variant>
      <vt:variant>
        <vt:lpstr>Névvel ellátott tartományok</vt:lpstr>
      </vt:variant>
      <vt:variant>
        <vt:i4>10</vt:i4>
      </vt:variant>
    </vt:vector>
  </HeadingPairs>
  <TitlesOfParts>
    <vt:vector size="20" baseType="lpstr">
      <vt:lpstr>Tartalom</vt:lpstr>
      <vt:lpstr>HIPA-00</vt:lpstr>
      <vt:lpstr>HIPA-01</vt:lpstr>
      <vt:lpstr>HIPA-02</vt:lpstr>
      <vt:lpstr>HIPA-03</vt:lpstr>
      <vt:lpstr>HIPA-04</vt:lpstr>
      <vt:lpstr>HIPA-05</vt:lpstr>
      <vt:lpstr>INNOV</vt:lpstr>
      <vt:lpstr>REHAB</vt:lpstr>
      <vt:lpstr>Alapa</vt:lpstr>
      <vt:lpstr>'HIPA-03'!Nyomtatási_cím</vt:lpstr>
      <vt:lpstr>'HIPA-00'!Nyomtatási_terület</vt:lpstr>
      <vt:lpstr>'HIPA-01'!Nyomtatási_terület</vt:lpstr>
      <vt:lpstr>'HIPA-02'!Nyomtatási_terület</vt:lpstr>
      <vt:lpstr>'HIPA-03'!Nyomtatási_terület</vt:lpstr>
      <vt:lpstr>'HIPA-04'!Nyomtatási_terület</vt:lpstr>
      <vt:lpstr>'HIPA-05'!Nyomtatási_terület</vt:lpstr>
      <vt:lpstr>INNOV!Nyomtatási_terület</vt:lpstr>
      <vt:lpstr>REHAB!Nyomtatási_terület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v.1.19.51.0.1#2020-03-03</dc:description>
  <cp:lastPrinted>2019-01-16T12:05:07Z</cp:lastPrinted>
  <dcterms:created xsi:type="dcterms:W3CDTF">2009-11-24T14:54:53Z</dcterms:created>
  <dcterms:modified xsi:type="dcterms:W3CDTF">2020-02-21T11:45:06Z</dcterms:modified>
</cp:coreProperties>
</file>