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KAUDIT\TEV\FEJL\DIGITAUDIT_2019\KRISZTI\AuditDok\"/>
    </mc:Choice>
  </mc:AlternateContent>
  <bookViews>
    <workbookView xWindow="90" yWindow="420" windowWidth="15480" windowHeight="6990"/>
  </bookViews>
  <sheets>
    <sheet name="Tartalom" sheetId="20" r:id="rId1"/>
    <sheet name="HIPA-00" sheetId="17" r:id="rId2"/>
    <sheet name="HIPA-01" sheetId="8" r:id="rId3"/>
    <sheet name="HIPA-02" sheetId="9" r:id="rId4"/>
    <sheet name="HIPA-03" sheetId="10" r:id="rId5"/>
    <sheet name="HIPA-04" sheetId="11" r:id="rId6"/>
    <sheet name="HIPA-05" sheetId="76" r:id="rId7"/>
    <sheet name="INNOV" sheetId="13" r:id="rId8"/>
    <sheet name="REHAB" sheetId="18" r:id="rId9"/>
    <sheet name="Alapa" sheetId="3" r:id="rId10"/>
  </sheets>
  <externalReferences>
    <externalReference r:id="rId11"/>
  </externalReferences>
  <definedNames>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_xlnm.Database">[1]Tartalomj.!$A$1:$D$108</definedName>
    <definedName name="MPR">#REF!</definedName>
    <definedName name="nyomtat">#REF!</definedName>
    <definedName name="_xlnm.Print_Titles" localSheetId="4">'HIPA-03'!$1:$11</definedName>
    <definedName name="_xlnm.Print_Area" localSheetId="1">'HIPA-00'!$A$1:$E$37</definedName>
    <definedName name="_xlnm.Print_Area" localSheetId="2">'HIPA-01'!$A$8:$E$50</definedName>
    <definedName name="_xlnm.Print_Area" localSheetId="3">'HIPA-02'!$A$1:$E$48</definedName>
    <definedName name="_xlnm.Print_Area" localSheetId="4">'HIPA-03'!$A$1:$H$29</definedName>
    <definedName name="_xlnm.Print_Area" localSheetId="5">'HIPA-04'!$A$1:$E$38</definedName>
    <definedName name="_xlnm.Print_Area" localSheetId="6">'HIPA-05'!$A$1:$N$56</definedName>
    <definedName name="_xlnm.Print_Area" localSheetId="7">INNOV!$A$1:$F$20</definedName>
    <definedName name="_xlnm.Print_Area" localSheetId="8">REHAB!$A$1:$I$20</definedName>
    <definedName name="_xlnm.Print_Area" localSheetId="0">Tartalom!$A$1:$D$36</definedName>
    <definedName name="szallitok">#REF!</definedName>
    <definedName name="vevok">#REF!</definedName>
    <definedName name="wrn.Proba." localSheetId="8"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AA2" i="8" l="1"/>
  <c r="E55" i="76" l="1"/>
  <c r="D12" i="18"/>
  <c r="H55" i="76" l="1"/>
  <c r="D56" i="76"/>
  <c r="V2" i="76"/>
  <c r="D52" i="76" s="1"/>
  <c r="D51" i="76"/>
  <c r="D43" i="8"/>
  <c r="C45" i="8" s="1"/>
  <c r="D45" i="8" s="1"/>
  <c r="D42" i="8"/>
  <c r="H6" i="18"/>
  <c r="E6" i="13"/>
  <c r="K6" i="76"/>
  <c r="D6" i="11"/>
  <c r="F6" i="10"/>
  <c r="D6" i="9"/>
  <c r="D6" i="8"/>
  <c r="E6" i="17"/>
  <c r="C37" i="17" l="1"/>
  <c r="C32" i="17"/>
  <c r="D36" i="17"/>
  <c r="C36" i="17"/>
  <c r="K5" i="76" l="1"/>
  <c r="A10" i="76"/>
  <c r="J5" i="76"/>
  <c r="J4" i="76"/>
  <c r="F5" i="10"/>
  <c r="D5" i="8" l="1"/>
  <c r="C5" i="8"/>
  <c r="C4" i="8"/>
  <c r="C16" i="13" l="1"/>
  <c r="D50" i="8"/>
  <c r="H23" i="76"/>
  <c r="I23" i="76"/>
  <c r="J23" i="76"/>
  <c r="G23" i="76"/>
  <c r="G24" i="76" s="1"/>
  <c r="F55" i="76"/>
  <c r="G55" i="76"/>
  <c r="I55" i="76"/>
  <c r="J55" i="76"/>
  <c r="K55" i="76"/>
  <c r="L55" i="76"/>
  <c r="M55" i="76"/>
  <c r="N55" i="76"/>
  <c r="D53" i="76"/>
  <c r="D54" i="76"/>
  <c r="D43" i="76"/>
  <c r="D41" i="76"/>
  <c r="D40" i="76"/>
  <c r="D39" i="76"/>
  <c r="E33" i="76"/>
  <c r="D32" i="76"/>
  <c r="D31" i="76"/>
  <c r="D29" i="76"/>
  <c r="D28" i="76"/>
  <c r="D27" i="76"/>
  <c r="D26" i="76"/>
  <c r="D22" i="76"/>
  <c r="D19" i="76"/>
  <c r="D43" i="9"/>
  <c r="D33" i="9"/>
  <c r="D22" i="9"/>
  <c r="E23" i="76"/>
  <c r="D32" i="17"/>
  <c r="D37" i="17" s="1"/>
  <c r="E19" i="10"/>
  <c r="E18" i="10"/>
  <c r="E17" i="10"/>
  <c r="E16" i="10"/>
  <c r="E15" i="10"/>
  <c r="D16" i="10"/>
  <c r="D15" i="10"/>
  <c r="D21" i="10"/>
  <c r="D25" i="17"/>
  <c r="D15" i="9" s="1"/>
  <c r="D14" i="9" s="1"/>
  <c r="C25" i="17"/>
  <c r="A10" i="18"/>
  <c r="A10" i="13"/>
  <c r="A10" i="11"/>
  <c r="A10" i="10"/>
  <c r="A10" i="9"/>
  <c r="A10" i="8"/>
  <c r="A10" i="17"/>
  <c r="C8" i="20"/>
  <c r="O2" i="11"/>
  <c r="P2" i="11"/>
  <c r="Q2" i="11"/>
  <c r="R2" i="11"/>
  <c r="S2" i="11"/>
  <c r="T2" i="11"/>
  <c r="U2" i="11"/>
  <c r="V2" i="11"/>
  <c r="W2" i="11"/>
  <c r="X2" i="11"/>
  <c r="N2" i="11"/>
  <c r="S2" i="8"/>
  <c r="J2" i="8"/>
  <c r="K2" i="8"/>
  <c r="L2" i="8"/>
  <c r="M2" i="8"/>
  <c r="N2" i="8"/>
  <c r="O2" i="8"/>
  <c r="P2" i="8"/>
  <c r="Q2" i="8"/>
  <c r="R2" i="8"/>
  <c r="I2" i="8"/>
  <c r="C22" i="8"/>
  <c r="E16" i="13"/>
  <c r="F33" i="76"/>
  <c r="G33" i="76"/>
  <c r="H33" i="76"/>
  <c r="I33" i="76"/>
  <c r="J33" i="76"/>
  <c r="J34" i="76" s="1"/>
  <c r="K33" i="76"/>
  <c r="K34" i="76" s="1"/>
  <c r="L33" i="76"/>
  <c r="L34" i="76" s="1"/>
  <c r="M33" i="76"/>
  <c r="M34" i="76" s="1"/>
  <c r="N33" i="76"/>
  <c r="N34" i="76" s="1"/>
  <c r="F23" i="76"/>
  <c r="F24" i="76" s="1"/>
  <c r="J24" i="76"/>
  <c r="K23" i="76"/>
  <c r="K24" i="76" s="1"/>
  <c r="L23" i="76"/>
  <c r="L24" i="76"/>
  <c r="M23" i="76"/>
  <c r="M24" i="76" s="1"/>
  <c r="N23" i="76"/>
  <c r="N24" i="76"/>
  <c r="D20" i="76"/>
  <c r="D21" i="76"/>
  <c r="E10" i="76"/>
  <c r="B16" i="76"/>
  <c r="A5" i="76"/>
  <c r="A4" i="76"/>
  <c r="A7" i="20"/>
  <c r="F10" i="18"/>
  <c r="H5" i="18"/>
  <c r="A5" i="18"/>
  <c r="A4" i="18"/>
  <c r="A6" i="20"/>
  <c r="H18" i="18"/>
  <c r="G18" i="18"/>
  <c r="E20" i="18"/>
  <c r="C20" i="18"/>
  <c r="D20" i="18" s="1"/>
  <c r="D15" i="18"/>
  <c r="F15" i="18"/>
  <c r="D16" i="18"/>
  <c r="F16" i="18"/>
  <c r="D17" i="18"/>
  <c r="D14" i="18"/>
  <c r="F14" i="18"/>
  <c r="F5" i="18"/>
  <c r="F4" i="18"/>
  <c r="D17" i="8"/>
  <c r="D16" i="8"/>
  <c r="D15" i="8"/>
  <c r="D10" i="17"/>
  <c r="E5" i="17"/>
  <c r="D5" i="17"/>
  <c r="A5" i="17"/>
  <c r="D4" i="17"/>
  <c r="A4" i="17"/>
  <c r="C10" i="13"/>
  <c r="B14" i="13"/>
  <c r="E5" i="13"/>
  <c r="C5" i="13"/>
  <c r="A5" i="13"/>
  <c r="C4" i="13"/>
  <c r="A4" i="13"/>
  <c r="C10" i="11"/>
  <c r="D5" i="11"/>
  <c r="C5" i="11"/>
  <c r="A5" i="11"/>
  <c r="C4" i="11"/>
  <c r="A4" i="11"/>
  <c r="F10" i="10"/>
  <c r="E5" i="10"/>
  <c r="A5" i="10"/>
  <c r="E4" i="10"/>
  <c r="A4" i="10"/>
  <c r="C10" i="9"/>
  <c r="D5" i="9"/>
  <c r="C5" i="9"/>
  <c r="A5" i="9"/>
  <c r="C4" i="9"/>
  <c r="A4" i="9"/>
  <c r="C10" i="8"/>
  <c r="A5" i="8"/>
  <c r="A4" i="8"/>
  <c r="B14" i="76"/>
  <c r="N35" i="76"/>
  <c r="D55" i="76" l="1"/>
  <c r="D33" i="76"/>
  <c r="F34" i="76" s="1"/>
  <c r="I35" i="76"/>
  <c r="F18" i="18"/>
  <c r="F20" i="18"/>
  <c r="E35" i="76"/>
  <c r="M35" i="76"/>
  <c r="D23" i="76"/>
  <c r="H24" i="76" s="1"/>
  <c r="G35" i="76"/>
  <c r="K35" i="76"/>
  <c r="F35" i="76"/>
  <c r="H35" i="76"/>
  <c r="L35" i="76"/>
  <c r="D14" i="10"/>
  <c r="D13" i="8" s="1"/>
  <c r="E14" i="10"/>
  <c r="H34" i="76"/>
  <c r="J35" i="76"/>
  <c r="I34" i="76" l="1"/>
  <c r="D25" i="11"/>
  <c r="D26" i="11" s="1"/>
  <c r="G34" i="76"/>
  <c r="E34" i="76"/>
  <c r="I24" i="76"/>
  <c r="D23" i="11"/>
  <c r="D24" i="11" s="1"/>
  <c r="E24" i="76"/>
  <c r="D35" i="76"/>
  <c r="C37" i="76" s="1"/>
  <c r="C36" i="76"/>
  <c r="C25" i="10"/>
  <c r="C28" i="10"/>
  <c r="D34" i="76" l="1"/>
  <c r="D24" i="76"/>
  <c r="G25" i="10"/>
  <c r="D25" i="10"/>
  <c r="C26" i="10"/>
  <c r="C27" i="10" s="1"/>
  <c r="G28" i="10"/>
  <c r="D28" i="10"/>
  <c r="E28" i="10" s="1"/>
  <c r="D27" i="10" l="1"/>
  <c r="E27" i="10" s="1"/>
  <c r="G27" i="10"/>
  <c r="C29" i="10"/>
  <c r="H28" i="10"/>
  <c r="E25" i="10"/>
  <c r="D26" i="10"/>
  <c r="E26" i="10" s="1"/>
  <c r="G26" i="10"/>
  <c r="H25" i="10"/>
  <c r="H26" i="10" l="1"/>
  <c r="D29" i="10"/>
  <c r="H27" i="10"/>
  <c r="H29" i="10" s="1"/>
  <c r="E20" i="10" s="1"/>
  <c r="E21" i="10" s="1"/>
  <c r="D14" i="8" s="1"/>
  <c r="D18" i="8" s="1"/>
  <c r="D19" i="8" l="1"/>
  <c r="D20" i="8"/>
  <c r="D17" i="13"/>
  <c r="D19" i="13" s="1"/>
  <c r="D20" i="13" s="1"/>
  <c r="C38" i="76"/>
  <c r="D21" i="8" l="1"/>
  <c r="D23" i="8" s="1"/>
  <c r="J36" i="76"/>
  <c r="M37" i="76"/>
  <c r="F36" i="76"/>
  <c r="L37" i="76"/>
  <c r="H36" i="76"/>
  <c r="N37" i="76"/>
  <c r="M36" i="76"/>
  <c r="K37" i="76"/>
  <c r="J37" i="76"/>
  <c r="N36" i="76"/>
  <c r="I37" i="76"/>
  <c r="G37" i="76"/>
  <c r="F37" i="76"/>
  <c r="G36" i="76"/>
  <c r="I36" i="76"/>
  <c r="I38" i="76" s="1"/>
  <c r="K36" i="76"/>
  <c r="K38" i="76" s="1"/>
  <c r="L36" i="76"/>
  <c r="H37" i="76"/>
  <c r="E36" i="76"/>
  <c r="E37" i="76"/>
  <c r="L38" i="76" l="1"/>
  <c r="G38" i="76"/>
  <c r="N38" i="76"/>
  <c r="M38" i="76"/>
  <c r="F38" i="76"/>
  <c r="D37" i="76"/>
  <c r="H38" i="76"/>
  <c r="J38" i="76"/>
  <c r="D36" i="76"/>
  <c r="E38" i="76"/>
  <c r="D38" i="76" l="1"/>
  <c r="E47" i="76" s="1"/>
  <c r="F49" i="76" l="1"/>
  <c r="E49" i="76"/>
  <c r="J48" i="76"/>
  <c r="K49" i="76"/>
  <c r="N47" i="76"/>
  <c r="L48" i="76"/>
  <c r="I48" i="76"/>
  <c r="I47" i="76"/>
  <c r="L49" i="76"/>
  <c r="I49" i="76"/>
  <c r="J47" i="76"/>
  <c r="K47" i="76"/>
  <c r="H48" i="76"/>
  <c r="M49" i="76"/>
  <c r="D22" i="8"/>
  <c r="D24" i="8" s="1"/>
  <c r="N49" i="76"/>
  <c r="N48" i="76"/>
  <c r="K48" i="76"/>
  <c r="M48" i="76"/>
  <c r="H49" i="76"/>
  <c r="G49" i="76"/>
  <c r="G47" i="76"/>
  <c r="L47" i="76"/>
  <c r="G48" i="76"/>
  <c r="M47" i="76"/>
  <c r="H47" i="76"/>
  <c r="F47" i="76"/>
  <c r="J49" i="76"/>
  <c r="D42" i="76"/>
  <c r="D25" i="8" s="1"/>
  <c r="E48" i="76"/>
  <c r="F48" i="76"/>
  <c r="D26" i="8" l="1"/>
  <c r="D27" i="8" s="1"/>
  <c r="D47" i="76"/>
  <c r="D49" i="76"/>
  <c r="D48" i="76"/>
  <c r="D29" i="8" l="1"/>
  <c r="D28" i="8"/>
  <c r="D30" i="8"/>
  <c r="D31" i="8" s="1"/>
  <c r="D47" i="8" l="1"/>
  <c r="D34" i="8"/>
  <c r="D46" i="8" s="1"/>
  <c r="D35" i="8"/>
  <c r="D33" i="8"/>
  <c r="D32" i="8" l="1"/>
  <c r="D36" i="8" s="1"/>
</calcChain>
</file>

<file path=xl/comments1.xml><?xml version="1.0" encoding="utf-8"?>
<comments xmlns="http://schemas.openxmlformats.org/spreadsheetml/2006/main">
  <authors>
    <author>Málingerné Tölgyesi Krisztina</author>
    <author>Kriszti</author>
  </authors>
  <commentList>
    <comment ref="B37" authorId="0" shapeId="0">
      <text>
        <r>
          <rPr>
            <sz val="9"/>
            <color indexed="81"/>
            <rFont val="Arial Narrow"/>
            <family val="2"/>
            <charset val="238"/>
          </rPr>
          <t>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t>
        </r>
        <r>
          <rPr>
            <sz val="9"/>
            <color indexed="81"/>
            <rFont val="Segoe UI"/>
            <family val="2"/>
            <charset val="238"/>
          </rPr>
          <t xml:space="preserve">
</t>
        </r>
      </text>
    </comment>
    <comment ref="B38" authorId="0" shapeId="0">
      <text>
        <r>
          <rPr>
            <sz val="9"/>
            <color indexed="81"/>
            <rFont val="Arial Narrow"/>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text>
        <r>
          <rPr>
            <sz val="9"/>
            <color indexed="81"/>
            <rFont val="Arial Narrow"/>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r>
          <rPr>
            <sz val="9"/>
            <color indexed="81"/>
            <rFont val="Segoe UI"/>
            <family val="2"/>
            <charset val="238"/>
          </rPr>
          <t xml:space="preserve">
</t>
        </r>
      </text>
    </comment>
    <comment ref="B40" authorId="0" shapeId="0">
      <text>
        <r>
          <rPr>
            <sz val="9"/>
            <color indexed="81"/>
            <rFont val="Arial Narrow"/>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text>
        <r>
          <rPr>
            <sz val="9"/>
            <color indexed="81"/>
            <rFont val="Arial Narrow"/>
            <family val="2"/>
            <charset val="238"/>
          </rPr>
          <t>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t>
        </r>
        <r>
          <rPr>
            <sz val="9"/>
            <color indexed="81"/>
            <rFont val="Segoe UI"/>
            <family val="2"/>
            <charset val="238"/>
          </rPr>
          <t xml:space="preserve">
</t>
        </r>
      </text>
    </comment>
    <comment ref="B46" authorId="0" shapeId="0">
      <text>
        <r>
          <rPr>
            <sz val="9"/>
            <color indexed="81"/>
            <rFont val="Arial Narrow"/>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(2020. már­cius 15-én) nem kellett adóelőleget fizetni, akkor e sor összege a 18. sorban feltüntetett összeggel egyezik meg. </t>
        </r>
        <r>
          <rPr>
            <sz val="9"/>
            <color indexed="81"/>
            <rFont val="Segoe UI"/>
            <family val="2"/>
            <charset val="238"/>
          </rPr>
          <t xml:space="preserve">
</t>
        </r>
      </text>
    </comment>
    <comment ref="B47" authorId="0" shapeId="0">
      <text>
        <r>
          <rPr>
            <sz val="9"/>
            <color indexed="81"/>
            <rFont val="Arial Narrow"/>
            <family val="2"/>
            <charset val="238"/>
          </rPr>
          <t xml:space="preserve">A második előlegrészlet a naptári évvel egyező üzleti éves vállalkozás esetén a tárgyévet követő második év harmadik hóbapjának 15. napja (2021. március 15).  A bevallandó összeg a 18. sorban szereplő adóösszeg (a 2019-ban kezdődő adóév adójának) fele. Természetesen március 15-én sosem esedékes a fizetési kötelezettség, mert március 15-e nemzeti ünnepünk. Ezért a fizetési határnap mindig a március 15-ét követő munkanap (2021-ban március 16-a) .  </t>
        </r>
      </text>
    </comment>
    <comment ref="B48" authorId="1" shapeId="0">
      <text>
        <r>
          <rPr>
            <sz val="9"/>
            <color indexed="81"/>
            <rFont val="Tahoma"/>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indexed="81"/>
            <rFont val="Tahoma"/>
            <family val="2"/>
            <charset val="238"/>
          </rPr>
          <t>megelőző adóévben</t>
        </r>
        <r>
          <rPr>
            <sz val="9"/>
            <color indexed="81"/>
            <rFont val="Tahoma"/>
            <family val="2"/>
            <charset val="238"/>
          </rPr>
          <t xml:space="preserve"> az éves szinten számított </t>
        </r>
        <r>
          <rPr>
            <b/>
            <sz val="9"/>
            <color indexed="81"/>
            <rFont val="Tahoma"/>
            <family val="2"/>
            <charset val="238"/>
          </rPr>
          <t>nettó árbevétele a 100 millió forintot meghaladta</t>
        </r>
        <r>
          <rPr>
            <sz val="9"/>
            <color indexed="81"/>
            <rFont val="Tahoma"/>
            <family val="2"/>
            <charset val="238"/>
          </rPr>
          <t xml:space="preserve">, az adóévre megfizetett iparűzési adóelőleget az adóévi várható fizetendő adó összegére ki kell egészítenie.
</t>
        </r>
      </text>
    </comment>
  </commentList>
</comments>
</file>

<file path=xl/comments2.xml><?xml version="1.0" encoding="utf-8"?>
<comments xmlns="http://schemas.openxmlformats.org/spreadsheetml/2006/main">
  <authors>
    <author>kriszti</author>
  </authors>
  <commentList>
    <comment ref="B16" authorId="0" shapeId="0">
      <text>
        <r>
          <rPr>
            <sz val="9"/>
            <color indexed="81"/>
            <rFont val="Segoe UI"/>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3.xml><?xml version="1.0" encoding="utf-8"?>
<comments xmlns="http://schemas.openxmlformats.org/spreadsheetml/2006/main">
  <authors>
    <author>kriszta</author>
  </authors>
  <commentList>
    <comment ref="B14" authorId="0" shapeId="0">
      <text>
        <r>
          <rPr>
            <sz val="9"/>
            <color indexed="81"/>
            <rFont val="Segoe UI"/>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4.xml><?xml version="1.0" encoding="utf-8"?>
<comments xmlns="http://schemas.openxmlformats.org/spreadsheetml/2006/main">
  <authors>
    <author>kriszta</author>
  </authors>
  <commentList>
    <comment ref="D11" authorId="0" shapeId="0">
      <text>
        <r>
          <rPr>
            <sz val="9"/>
            <color indexed="81"/>
            <rFont val="Segoe UI"/>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<sst xmlns="http://schemas.openxmlformats.org/spreadsheetml/2006/main" count="506" uniqueCount="359">
  <si>
    <t>Ellenőrizte:</t>
  </si>
  <si>
    <t>Készítette:</t>
  </si>
  <si>
    <t xml:space="preserve"> </t>
  </si>
  <si>
    <t>Ft</t>
  </si>
  <si>
    <t>Az adózó adószáma</t>
  </si>
  <si>
    <t>Adózó neve</t>
  </si>
  <si>
    <t>Megjegyzés/Referencia</t>
  </si>
  <si>
    <t>Megnevezés</t>
  </si>
  <si>
    <t>3. Az alvállalkozói teljesítmények értéke</t>
  </si>
  <si>
    <t>4. Anyagköltség</t>
  </si>
  <si>
    <t>9. Mentességekkel korrigált Htv. szerinti - a vállalkozási szintű - adóalap (6-7+8)</t>
  </si>
  <si>
    <t>11. Adómentes adóalap önkormányzati döntés alapján (Htv. 39/C §-a szerint)</t>
  </si>
  <si>
    <t>12. Az önkormányzati rendelet szerinti adóköteles adóalap (10-11)</t>
  </si>
  <si>
    <t>14. Önkormányzati döntés szerinti adókedvezmény (Htv. 39/C §-a szerint)</t>
  </si>
  <si>
    <t>1. A Htv. Szerint - vállalkozás szintű - éves nettó árbevétel (részletezése külön lapon)</t>
  </si>
  <si>
    <t>Adóelőleg bevallása</t>
  </si>
  <si>
    <t>2. Első előlegrészlet                                  Esedékesség                 Összeg</t>
  </si>
  <si>
    <t>3. Második előlegrészlet                            Esedékesség                 Összeg</t>
  </si>
  <si>
    <t>Adatok Ft-ban</t>
  </si>
  <si>
    <t xml:space="preserve">1. Előlegfizetési időszak                                         ….tó                  ………ig.
</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</si>
  <si>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</si>
  <si>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</si>
  <si>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</si>
  <si>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</si>
  <si>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5. Egyéb ráfordítások között kimutatott regisztrációs adó, energia adó összege</t>
  </si>
  <si>
    <t>6. Felszolgálási díj árbevétele</t>
  </si>
  <si>
    <t>4. Egyéb szolgáltatások értékeként, illetve egyéb ráfordítások között kimutatott jövedéki adó összege</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</si>
  <si>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</si>
  <si>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</si>
  <si>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</si>
  <si>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</si>
  <si>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</si>
  <si>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</si>
  <si>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</si>
  <si>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</si>
  <si>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</si>
  <si>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</si>
  <si>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Biztosítók nettó árbevételének kiszámítása</t>
  </si>
  <si>
    <t>1. A Htv. szerinti - vállalkozási szintű -éves nettó árbevétel ((2+3+4+5+6+7)-8)</t>
  </si>
  <si>
    <t>2. Biztosítástechnikai eredmény</t>
  </si>
  <si>
    <t>3. Nettó működési költségek</t>
  </si>
  <si>
    <t>5. Fedezeti ügyletek nyereségének/veszteségének nyereségjellegű különbözete</t>
  </si>
  <si>
    <t>6. Alapügyletek (fedezett tételek) nyereségének/veszteségének nyereségjellegű különbözete</t>
  </si>
  <si>
    <t>8. Htv. 52. § 22. c) alpontjában foglalt csökkentések</t>
  </si>
  <si>
    <t>4. Befektetésekből származó biztosítástechnikai ráfordítások (csak életbiztosítási ágnál) és az egyéb biztosítástechnikai ráfordítások együttes összege</t>
  </si>
  <si>
    <t>7. Nem biztosítási tevékenység bevétele, befektetések nettó árbevétele, a Htv. 52. § 22. c) alpontja szerint egyéb növelő tételek</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</si>
  <si>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</si>
  <si>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</si>
  <si>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</si>
  <si>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</si>
  <si>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</si>
  <si>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1. Eladott áruk beszerzési értéke (elábé) összesen</t>
  </si>
  <si>
    <t>2. Közvetített szolgáltatások értéke összesen</t>
  </si>
  <si>
    <t>A vállalkozás szintű adóalap megosztása</t>
  </si>
  <si>
    <t>Megosztás</t>
  </si>
  <si>
    <t>2. Eszközérték arányos</t>
  </si>
  <si>
    <t>1. Személyi jellegű ráfordítással arányos</t>
  </si>
  <si>
    <t>Jelölés:
 X</t>
  </si>
  <si>
    <t>5. Egyetemes szolgáltató, villamosenergia- vagy földgázkereskedő villamosenergia vagy földgáz végső fogyasztók részére történő értékesítésből származó összes számviteli törvé    szerinti nettó árbevétele</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</si>
  <si>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</si>
  <si>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</si>
  <si>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8. A 7.sorból a villamos energia elosztó hálózati engedélyes és földgázelosztói engedélyes esetén az önkormányzat illetékességi területén lévő végső fogyasztónak továbbított villamosenergia vagy földgáz mennyisége</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</si>
  <si>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</si>
  <si>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</si>
  <si>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</si>
  <si>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</si>
  <si>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</si>
  <si>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</si>
  <si>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</si>
  <si>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</si>
  <si>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Adat</t>
  </si>
  <si>
    <t>kWh, vagy ezer m3</t>
  </si>
  <si>
    <t>kWh, vagy ezer m4</t>
  </si>
  <si>
    <t>db</t>
  </si>
  <si>
    <t>A</t>
  </si>
  <si>
    <t>B</t>
  </si>
  <si>
    <t>C</t>
  </si>
  <si>
    <t>D</t>
  </si>
  <si>
    <t xml:space="preserve">                                                                                     </t>
  </si>
  <si>
    <t>IPARŰZÉSI ADÓALAP MEGOSZTÁSA</t>
  </si>
  <si>
    <t>HIPA-02</t>
  </si>
  <si>
    <t>HIPA-03</t>
  </si>
  <si>
    <t>0-500 000 000</t>
  </si>
  <si>
    <t>500 000 000 - 20 000 000 000</t>
  </si>
  <si>
    <t>20 000 000 000 - 80 000 000 000</t>
  </si>
  <si>
    <t>80 000 000 000 -</t>
  </si>
  <si>
    <t>%-s arány a sávban</t>
  </si>
  <si>
    <t>Maximum %</t>
  </si>
  <si>
    <t>Nettó árbevétel sávonként</t>
  </si>
  <si>
    <t>Elszámolható ELÁBÉ+Közv.sz.</t>
  </si>
  <si>
    <t>Összesen</t>
  </si>
  <si>
    <t>ELÁBÉ+Közv.sz.a sávban</t>
  </si>
  <si>
    <t>Sávok Ft-ban</t>
  </si>
  <si>
    <t>NETTÓ ÁRBEVÉTEL SÁVOS FELOSZTÁSA</t>
  </si>
  <si>
    <t>A járulékszámítás levezetése</t>
  </si>
  <si>
    <t>INNOV</t>
  </si>
  <si>
    <t>INNOVÁCIÓS JÁRULÉK</t>
  </si>
  <si>
    <t>HIPA-04</t>
  </si>
  <si>
    <t>HIPA-01</t>
  </si>
  <si>
    <t>Nettó árbevétel
&lt; 500 MFt</t>
  </si>
  <si>
    <t>Nettó árbevétel
&gt; 500 MFt</t>
  </si>
  <si>
    <t>A Htv. szerinti - vállalkozási szintű -éves nettó árbevétel</t>
  </si>
  <si>
    <t>Sávos nettó árbevétel maximuma</t>
  </si>
  <si>
    <t>13. Adóalapra jutó iparűzési adó mértéke ...%</t>
  </si>
  <si>
    <t>IPARŰZÉSI ADÓ ÖSSZEGE</t>
  </si>
  <si>
    <t>NEM</t>
  </si>
  <si>
    <t>10. Az önkormányzat illetékességi területére jutó - a 9. sorban lévő adóalap megosztása szerinti - települési szintű adóalap. (Ha nincs megosztás, azonos a 9. sor összegével.)</t>
  </si>
  <si>
    <t xml:space="preserve">15. Az ideiglenes jellegű iparűzési tevékenység után az adóévben megfizetett és az önkormányzatnál levonható adóátalány összege.
</t>
  </si>
  <si>
    <t>Belföldi értékesítés nettó árbevétele</t>
  </si>
  <si>
    <t>Export  értékesítés nettó árbevétele</t>
  </si>
  <si>
    <t xml:space="preserve">Alvállalkozói teljesítések értéke </t>
  </si>
  <si>
    <t>Alapkutatás,alkalmazott kutatás,kisérleti fejl.adóévben elszámolt közv.önköltsége</t>
  </si>
  <si>
    <t>Értékesítés nettó árbevétele  összesen (1+2)</t>
  </si>
  <si>
    <t>TÉTEL</t>
  </si>
  <si>
    <t>Sorsz.</t>
  </si>
  <si>
    <t>Belföldi értékesítés ELÁBÉ+belföldi közvetített szolgáltatások (4+6)</t>
  </si>
  <si>
    <t>ALAPADATOK AZ IPARŰZÉSI ADÓ KISZÁMÍTÁSÁHOZ</t>
  </si>
  <si>
    <t>Kitöltési szabályok:</t>
  </si>
  <si>
    <t>1.</t>
  </si>
  <si>
    <t>KITÖLTENI</t>
  </si>
  <si>
    <t>A táblázatok fehér cellái összefüggéseket tartalmaznak.</t>
  </si>
  <si>
    <t>ÖSSZEFÜGGÉS</t>
  </si>
  <si>
    <t>3.</t>
  </si>
  <si>
    <t>2.</t>
  </si>
  <si>
    <t>A szürke cellák az adott vállalkozásra nem vonatkoznak</t>
  </si>
  <si>
    <t>4.</t>
  </si>
  <si>
    <t>Csak a zöld színű cellákba szabad adatot beírni.</t>
  </si>
  <si>
    <t>HIPA-00</t>
  </si>
  <si>
    <t>IPARŰZÉSI ADÓ</t>
  </si>
  <si>
    <t>IPARŰZÉSI ADÓ - HTV. SZERINTI VÁLLALKOZÁS SZINTŰ NETTÓ ÁRBEVÉTEL</t>
  </si>
  <si>
    <t>IPARŰZÉSI ADÓ - LEVONHATÓ TÉTELEK- SÁVOS FELOSZTÁS</t>
  </si>
  <si>
    <t>Adatok a HIPA táblákról!</t>
  </si>
  <si>
    <t>REHAB</t>
  </si>
  <si>
    <t>REHABILITÁCIÓS HOZZÁJÁRULÁS</t>
  </si>
  <si>
    <t>A hozzájárulás mértéke Ft/fő</t>
  </si>
  <si>
    <t>Létszám szorzó</t>
  </si>
  <si>
    <t>Időszak</t>
  </si>
  <si>
    <t>Átlagos stat. áll. létszám</t>
  </si>
  <si>
    <t>Létszám 5 %-a</t>
  </si>
  <si>
    <t>Előleg</t>
  </si>
  <si>
    <t>Kötelezettség</t>
  </si>
  <si>
    <t>Teljesítés</t>
  </si>
  <si>
    <t>I. negyedév</t>
  </si>
  <si>
    <t>II. negyedév</t>
  </si>
  <si>
    <t>III. negyedév</t>
  </si>
  <si>
    <t>IV. negyedév</t>
  </si>
  <si>
    <t>Összesen:</t>
  </si>
  <si>
    <t>Éves</t>
  </si>
  <si>
    <t xml:space="preserve">Megvált. m.képességű dolgozó (fő) </t>
  </si>
  <si>
    <t>TARTALOMJEGYZÉK</t>
  </si>
  <si>
    <t>Fejezet</t>
  </si>
  <si>
    <t>Témakör</t>
  </si>
  <si>
    <t>Cím</t>
  </si>
  <si>
    <t>Referencia</t>
  </si>
  <si>
    <t>K KÖNYVVIZSGÁLAT VÉGREHAJTÁSA</t>
  </si>
  <si>
    <t xml:space="preserve">                                                                                        </t>
  </si>
  <si>
    <t>IPARŰZÉSI ADÓ SZÁMÍTÁSA</t>
  </si>
  <si>
    <t xml:space="preserve">                                                                                       </t>
  </si>
  <si>
    <t>INNOVÁCIÓS JÁRULÉK SZÁMÍTÁSA</t>
  </si>
  <si>
    <t>REHABILITÁCIÓS HOZZÁJÁRULÁS SZÁMÍTÁSA</t>
  </si>
  <si>
    <t>Alapadatok az iparűzési adó számításához</t>
  </si>
  <si>
    <t>Iparűzisi adó számítása</t>
  </si>
  <si>
    <t xml:space="preserve">Iparűzési adó - Htv. szerinti vállalkozás szintű árbevétel </t>
  </si>
  <si>
    <t>Iparűzési adó - Levonható tételek - Sávos felsosztás</t>
  </si>
  <si>
    <t>Iparűzési adóalap megosztása</t>
  </si>
  <si>
    <t>Innovációs járulék számítása</t>
  </si>
  <si>
    <t>Rehabilitációs hozzájárulás számítása</t>
  </si>
  <si>
    <t xml:space="preserve">   </t>
  </si>
  <si>
    <t>TARTALOM</t>
  </si>
  <si>
    <t>A szürke cellák nem tartalmazhatnak adatot.</t>
  </si>
  <si>
    <t>5.</t>
  </si>
  <si>
    <t>NINCS ADAT</t>
  </si>
  <si>
    <t>VÁLASZTÁS</t>
  </si>
  <si>
    <t>HIPA</t>
  </si>
  <si>
    <t>IGEN</t>
  </si>
  <si>
    <t>A sárga színű cellára, majd a nyilra kattintva ki kell választani a megfelelőt.</t>
  </si>
  <si>
    <t>A sárga színű cellára, majd a megjelenő nyilra kattintva választani kell a felajánlott válaszok közül.</t>
  </si>
  <si>
    <t xml:space="preserve">KM MÉRLEG   </t>
  </si>
  <si>
    <t>FIII. Rövidlejáratú kötelezettségek</t>
  </si>
  <si>
    <t>Telek besz.értékének 2%-a</t>
  </si>
  <si>
    <t>Termőföld (500 Ft/AK)</t>
  </si>
  <si>
    <t>Ha az eszközérték a fentiek szerint nem határozható meg, akkor a beszerzési érték:</t>
  </si>
  <si>
    <t>Egyéb eszköz esetén 10%-a</t>
  </si>
  <si>
    <t>Székhely</t>
  </si>
  <si>
    <t>2. Telephely</t>
  </si>
  <si>
    <t>3. Telephely</t>
  </si>
  <si>
    <t>4. Telephely</t>
  </si>
  <si>
    <t>5. Telephely</t>
  </si>
  <si>
    <t>6. Telephely</t>
  </si>
  <si>
    <t>7. Telephely</t>
  </si>
  <si>
    <t>8. Telephely</t>
  </si>
  <si>
    <t>9. Telephely</t>
  </si>
  <si>
    <t>Adómentes adóalap önkormányzati döntés alapján (Htv. 39/C §-a szerint)</t>
  </si>
  <si>
    <t>Adóalapra jutó iparűzési adó mértéke ...%</t>
  </si>
  <si>
    <t>Adózó összesen</t>
  </si>
  <si>
    <t>54 Bérköltség</t>
  </si>
  <si>
    <t>55 Személyi jellegű egyéb költségek</t>
  </si>
  <si>
    <t>56 Bérjárulékok</t>
  </si>
  <si>
    <t>Ügyvezető után számított éves ráfordítás, ha nincs elszámolt bérköltség</t>
  </si>
  <si>
    <t>Személyi jellegű ráfordítások összesen</t>
  </si>
  <si>
    <t>Megoszlás %</t>
  </si>
  <si>
    <t>Személyi jellegű ráfordítások megoszlása</t>
  </si>
  <si>
    <t>Ingatlanok esetén a beszerzési ár 2%-a</t>
  </si>
  <si>
    <t>57 Társasági adó törvény szerint elszámolható értékcsökkenés</t>
  </si>
  <si>
    <t>52 Bérbevett tárgyi eszközök után elszámolt bérleti / lízing díjak</t>
  </si>
  <si>
    <t>Htv. szerinti eszközérték összesen:</t>
  </si>
  <si>
    <t>Vállalkozás szintű adóalap (HIPA-01 6. sor)</t>
  </si>
  <si>
    <t>Személyi jellegű ráfordítás arányos adóalap</t>
  </si>
  <si>
    <t>Htv. szerinti eszközérték arányos adólap</t>
  </si>
  <si>
    <t xml:space="preserve">Személyi jellegű ráfordítások és 
Htv. szerinti eszközérték összesen </t>
  </si>
  <si>
    <t>HIPA-05'!A39</t>
  </si>
  <si>
    <t>HIPA-05'!A40</t>
  </si>
  <si>
    <t>HIPA-05'!A41</t>
  </si>
  <si>
    <t>HIPA-05'!A42</t>
  </si>
  <si>
    <t>1. Telephely</t>
  </si>
  <si>
    <t>HIPA-05</t>
  </si>
  <si>
    <t>1. A vállalkozás által az adóévben - a Htv. melléklete szerint - figyelembeveendő összes személyi jellegű ráfordítás összege  Ft</t>
  </si>
  <si>
    <t>2. Az 1. sorból az önkormányzat illetékességi területén foglalkoztatottak után az adóévben  - a Htv. melléklete szerint - figyelembeveendő személyi jellegű ráfordítás összege Ft</t>
  </si>
  <si>
    <t>3. A vállalkozásnak az adóévben a székhely, telephely szerinti településekhez  tartozó  - a Htv. melléklete szerinti – összes eszközérték összege Ft</t>
  </si>
  <si>
    <t>4. A 3. sorból az önkormányzat illetékességi területén figyelembeveendő - a Htv. melléklete  szerinti – eszközérték összege Ft</t>
  </si>
  <si>
    <t>További adatok bevitele a HIPA-01; HIPA02; HIPA 05 adatlapokon.</t>
  </si>
  <si>
    <t>VAN MEGOSZTÁS</t>
  </si>
  <si>
    <t>HIPA-00'!B33</t>
  </si>
  <si>
    <t>HIPA-00'!B34</t>
  </si>
  <si>
    <t>HIPA-01'!B18</t>
  </si>
  <si>
    <t>Külföldön létesített telephelyen végzett tevékenységre jutó adóalap-mentesség</t>
  </si>
  <si>
    <t>INNOVÁCIÓS JÁRULÉK ALAPJA</t>
  </si>
  <si>
    <t>INNOVÁCIÓS JÁRULÉK MÉRTÉKE</t>
  </si>
  <si>
    <t>ÖNKORMÁNYZAT HELYSÉGNEVE:</t>
  </si>
  <si>
    <t>NINCS MEGOSZTÁS</t>
  </si>
  <si>
    <t xml:space="preserve">Az adó                                                                                </t>
  </si>
  <si>
    <t>Az önkormányzat neve:</t>
  </si>
  <si>
    <t>Alkalmazott adóalap megosztás módszere</t>
  </si>
  <si>
    <t>Anyagköltség (Csökkenti az anyagköltséget a saját vállalkozásban végzett beruházáshoz felhasznált anyagok bekerülési (beszerzési) értéke.)</t>
  </si>
  <si>
    <t>16. Az adóévben megfizetett útdíj 7,5 %-nak a településre jutó összege. (Htv. 40/A. § (1) bekezdés d) pontja szerint)</t>
  </si>
  <si>
    <t>Htv. szerinti eszközérték megoszlása (Tárgyi eszközök után elszámolt költségek, kalkulált norma összegek, HTV 52§ Melléklet 1.2.)</t>
  </si>
  <si>
    <t>Használati útmutató</t>
  </si>
  <si>
    <t xml:space="preserve">ADÓTÁBLÁK: </t>
  </si>
  <si>
    <t>HIPA; INNOV; REHAB; SZKH</t>
  </si>
  <si>
    <t xml:space="preserve">15. Az ideiglenes jellegű iparűzési tevékenység után az adóévben megfizetett és az önkormányzatnál levonható adóátalány összege. (Htv. 40/A.§ (1) bek. a) pontja szerint)
</t>
  </si>
  <si>
    <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</si>
  <si>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t xml:space="preserve">23. § (5) </t>
  </si>
  <si>
    <t>1990. évi C. törvény , a helyi adókról</t>
  </si>
  <si>
    <t>Egyéb adóalap csökkentő tételek összege (11+12+13)</t>
  </si>
  <si>
    <t>Adóalapot csökkentő tételek összesen (10+14)</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</si>
  <si>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</si>
  <si>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</si>
  <si>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 xml:space="preserve"> - ebből: Export  értékesítés eladott áruk beszerzési értéke (500 M Ft-ot meg nem haladó nettó árbevételű vállalkozónak nem kell kitölteni!)</t>
  </si>
  <si>
    <t xml:space="preserve"> - ebből Export értékesítés közvetített szolgáltatása (500 M Ft-ot meg nem haladó nettó árbevételű vállalkozónak nem kell kitölteni!)</t>
  </si>
  <si>
    <t>Eladott áruk beszerzési értéke</t>
  </si>
  <si>
    <t>Közvetített szolgáltatások</t>
  </si>
  <si>
    <t>17. Az Önkormányzati döntés szerint a vállalkozó az adóévben elszámolt alapkutatás, alkalmazott kutatás vagy kísérleti fejlesztés közvetlen költsége 10%-ának településre jutó hányada (Htv. 40/A. § (3) bek.)</t>
  </si>
  <si>
    <t>18. Iparűzési adófizetési kötelezettség [13-(14+15+16+17)]</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</si>
  <si>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</si>
  <si>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</si>
  <si>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</si>
  <si>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</si>
  <si>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</si>
  <si>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</si>
  <si>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</si>
  <si>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</si>
  <si>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7. Figyelembe vehető elábé és a közvetített szolgáltatások értékének együttes összege  [legfeljebb 500 M Ft nettó árbevételű adózó esetén: (1.+2.), 500 M Ft feletti  nettó árbevétel esetén: (3.+4+5+6.) ]</t>
  </si>
  <si>
    <t xml:space="preserve">5. Alapkutatás, alkalmazott kutatás, kísérleti fejlesztés adóévben elszámolt közvetlen költsége </t>
  </si>
  <si>
    <t>7. A foglalkoztatás növeléséhez kapcsolódó adóalap-mentesség (a Htv. 39/D.§)</t>
  </si>
  <si>
    <t>8. A foglalkoztatás csökkentéséhez kapcsolódó adóalap-növekmény (a Htv. 39/D.§ (6) bek.)</t>
  </si>
  <si>
    <t>Tárgyév</t>
  </si>
  <si>
    <t>tól</t>
  </si>
  <si>
    <t>ig</t>
  </si>
  <si>
    <t>Tárgyévre vonatkozó Iparűzési adó bevallásának határideje:</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</si>
  <si>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</si>
  <si>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</si>
  <si>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</si>
  <si>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</si>
  <si>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</si>
  <si>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Htv. 39. § (10): A (6) bekezdésben foglaltakat akkor kell alkalmazni, ha a kapcsolt vállalkozási viszony 2016. október 1-jét követően, szétválással jött létre.</t>
  </si>
  <si>
    <t>MEGJEGYZÉS</t>
  </si>
  <si>
    <t>39.§(6), (10) hatályába NEM tartozó</t>
  </si>
  <si>
    <t>NINCS a Htv. 39. § (6), (10) bekezdésének hatálya alá tartozó kapcsolt vállalkozás</t>
  </si>
  <si>
    <t>HIPA-05'!A46</t>
  </si>
  <si>
    <t>Az adóévben megfizetett ideiglenes jellegű tevékenység utáni adó (Htv. 40/A. § (1) bek.)</t>
  </si>
  <si>
    <t>A foglalkoztatás növeléséhez kapcsolódó adóalap-mentesség (növekménye után 1 millió forint/fő összeggel) (Htv. 39/D §-a szerint)</t>
  </si>
  <si>
    <t>A foglalkoztatás csökkentéséhez kapcsolódó adóalap-növekmény (Htv. 39/D § (6) bek. szerint)</t>
  </si>
  <si>
    <t>19. Adóelőlegre befizetett összeg</t>
  </si>
  <si>
    <t>ADÓELŐLEG:</t>
  </si>
  <si>
    <t>Tárgyévre befizetett adóelőleg:</t>
  </si>
  <si>
    <t>JELEN TÁBLARENDSZER EZT AZ ALKALMAZÁST NEM KEZELI!</t>
  </si>
  <si>
    <t>NINCS a Htv. 39. § (10) bekezdésének megfelelő kapcsolt vállalkozási viszony</t>
  </si>
  <si>
    <t>Ha nem kell az adóalapot megosztani tovább:</t>
  </si>
  <si>
    <t>Következő munkalap HIPA-04</t>
  </si>
  <si>
    <t>E41</t>
  </si>
  <si>
    <t>D44</t>
  </si>
  <si>
    <t>D45</t>
  </si>
  <si>
    <t>Adómentes adóalap önkormányzati döntés alapján</t>
  </si>
  <si>
    <t>Önkormányzati döntés szerinti adókedvezmény</t>
  </si>
  <si>
    <t>E42</t>
  </si>
  <si>
    <t>Az adóévben megfizetett ideiglenes jellegű tevékenység utáni adó</t>
  </si>
  <si>
    <t>Az adóévben megfizetett útdíj</t>
  </si>
  <si>
    <t>Az Önkormányzati döntés szerint a vállalkozó adóévben elszámolt alapkutatás</t>
  </si>
  <si>
    <t>E53</t>
  </si>
  <si>
    <t>Tárgyévet szeptember 15-ig megfizetett adóelőleg</t>
  </si>
  <si>
    <t>Tárgyévet követő év március 15-ig megfizetett adóelőleg</t>
  </si>
  <si>
    <t>HIPA-05'!A53</t>
  </si>
  <si>
    <t>20. Feltöltési kötelezettség címén befizetett összeg (Art. 2. sz. melléklet II/b.) pont) tárgyév utolsó hónapjának 20-ig. (Art. 231. § (1) bek.)</t>
  </si>
  <si>
    <t>2. A Htv. melléklet 2.1 pontja szerinti megosztás</t>
  </si>
  <si>
    <t>3. A Htv. melléklet 2.2 pontja szerinti megosztás</t>
  </si>
  <si>
    <t>5. A Htv. melléklet 2.3 pontja szerinti megosztás</t>
  </si>
  <si>
    <t>6. A Htv. melléklet 2.4.1 pontja szerinti megosztás</t>
  </si>
  <si>
    <t>7. A Htv. melléklet 2.4.2 pontja szerinti megosztás</t>
  </si>
  <si>
    <t>Következő munkalap HIPA-05</t>
  </si>
  <si>
    <t>Következő munkalap HIPA-02</t>
  </si>
  <si>
    <t>Következő munkalap HIPA-01</t>
  </si>
  <si>
    <t>Az a vállalkozó, akinek a tárgyévet megelőző teljes adóévben az iparűzési adóalapja (a továbbiakban: adóalap) meghaladta a 100 millió forintot, a Htv. Melléklet  2.1. pont szerinti adóalap-megosztási módszerét köteles alkalmazni.</t>
  </si>
  <si>
    <t>MEGELŐZŐ ÉVBEN AZ ADÓALAP MEGHALADTA A 100 M Ft-OT?</t>
  </si>
  <si>
    <t>E43</t>
  </si>
  <si>
    <t>D46</t>
  </si>
  <si>
    <t>E54</t>
  </si>
  <si>
    <r>
      <t xml:space="preserve">39.§(1) hatályába </t>
    </r>
    <r>
      <rPr>
        <b/>
        <sz val="10"/>
        <rFont val="Arial Narrow"/>
        <family val="2"/>
        <charset val="238"/>
      </rPr>
      <t>tartozó</t>
    </r>
  </si>
  <si>
    <t xml:space="preserve">Htv. szerinti - vállalkozási szintű - adóalap [1-(2+3+4+5)     </t>
  </si>
  <si>
    <t>16. Az adóévben megfizetett útdíj 7,5 %-nak a településre jutó összege. (Htv. 40/A. § (1) bekezdés b) pontja szerint)</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</si>
  <si>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</si>
  <si>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</si>
  <si>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Feltöltési kötelezettség (htv. 41. § (9) bek.)</t>
  </si>
  <si>
    <t>VAN</t>
  </si>
  <si>
    <t>NINCS</t>
  </si>
  <si>
    <t>◄◄ NEM SZERKESZTHETŐ SOR !!</t>
  </si>
  <si>
    <t>X</t>
  </si>
  <si>
    <t>Ha a vállalkozó több önkormányzat illetékességi területén vagy külföldön végez állandó jellegű iparűzési tevékenységet, akkor az adó alapját - a tevékenység sajátosságaira leginkább jellemzően - a vállalkozónak kell a Htv. 3. számú mellékletben meghatározottak szerint megosztania. (Htv. 39. § (2) bek.)</t>
  </si>
  <si>
    <t>2. Eladott áruk beszerzési értékének, közvetített szolgáltatások értékének figyelembe vehető (a Htv. 39. § (6), (10) bekezdésének hatálya alá nem tartozó adóalany esetén: HIPA-03) együttes összege.</t>
  </si>
  <si>
    <t>HIPA-00'!B35</t>
  </si>
  <si>
    <t>HIPA-05'!A43</t>
  </si>
  <si>
    <t>HIPA-05'!A44</t>
  </si>
  <si>
    <t>HIPA-05'!A45</t>
  </si>
  <si>
    <t>HIPA-05'!A54</t>
  </si>
  <si>
    <t>HIPA-05'!A18</t>
  </si>
  <si>
    <t>HIPA-05'!A25</t>
  </si>
  <si>
    <t>HIPA-05'!A35</t>
  </si>
  <si>
    <t>HIPA-05'!D23</t>
  </si>
  <si>
    <t>HIPA-05'!B23</t>
  </si>
  <si>
    <t>HIPA-05'!D33</t>
  </si>
  <si>
    <t>HIPA-05'!B33</t>
  </si>
  <si>
    <t>6. Htv. szerinti - vállalkozási szintű - adóalap [1-(2+3+4+5)     vagy a Htv. 39. § (6), (10) bekezdés alkalmazása esetén: HIPA-03 14. sor]</t>
  </si>
  <si>
    <t>2014. évi LXXVI. törvény a tudományos kutatásról, fejlesztésről és innovációról</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</si>
  <si>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</si>
  <si>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2011. évi CXCI. törvény a megváltozott munkaképességű személyek ellátásairól és egyes törvények módosításáról</t>
  </si>
  <si>
    <t>Iparűzési adó táblarendszerének kitöltési sorrendje.</t>
  </si>
  <si>
    <t>Tárgyév szeptember 15-ig megfizetett adóelőleg:</t>
  </si>
  <si>
    <t>Az Önkormányzati döntés szerint a vállalkozó adóévben elszámolt alapkutatás, alkalmazott kutatás vagy kísérleti fejlesztés közvetlen költsége (Htv. 40/A. § (3) bek.) (teljes összeg)</t>
  </si>
  <si>
    <t>Az adóévben megfizetett útdíj (Htv. 40/A. § (1) bek.) (teljes összeg)</t>
  </si>
  <si>
    <t>Feltöltési kötelezettség címén befizetett összeg (Art. 2. sz. melléklet II/b.) pont) tárgyév utolsó hónapjának 20-ig. (Art. 231. § (1) bek.)</t>
  </si>
  <si>
    <t>E56</t>
  </si>
  <si>
    <t>Feltöltési kötelezettség címén befizetett összeg</t>
  </si>
  <si>
    <t>HIPA-05'!A56</t>
  </si>
  <si>
    <t>OA-03</t>
  </si>
  <si>
    <t>(2019. évi alapbér: 149.000,-Ft)</t>
  </si>
  <si>
    <t xml:space="preserve">     - Tárgyév március 15-ig megfizetett adóelőleg:</t>
  </si>
  <si>
    <t xml:space="preserve">     - Tárgyév szeptember 15-ig megfizetett adóelőleg:</t>
  </si>
  <si>
    <t>Tárgyév március 15-ig megfizetett adóelőleg:</t>
  </si>
  <si>
    <t>(201901.01-től megszűnt)</t>
  </si>
  <si>
    <t>HIPA-05 munkalapon a Székhely oszlopban a 25. sz. sortól kitöltendőek a zöld cellák: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</si>
</sst>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t_-;\-* #,##0.00\ _F_t_-;_-* &quot;-&quot;??\ _F_t_-;_-@_-"/>
    <numFmt numFmtId="165" formatCode="#,##0_ ;[Red]\-#,##0\ "/>
    <numFmt numFmtId="166" formatCode="0.0%"/>
    <numFmt numFmtId="167" formatCode="_-* #,##0.00\ _F_t_._-;\-* #,##0.00\ _F_t_._-;_-* &quot;-&quot;??\ _F_t_._-;_-@_-"/>
    <numFmt numFmtId="168" formatCode="_-* #,##0\ _F_t_._-;\-* #,##0\ _F_t_._-;_-* &quot;-&quot;??\ _F_t_._-;_-@_-"/>
    <numFmt numFmtId="169" formatCode="0.0000%"/>
    <numFmt numFmtId="170" formatCode="0.0"/>
    <numFmt numFmtId="171" formatCode="0.00000%"/>
  </numFmts>
  <fonts count="52" x14ac:knownFonts="1">
    <font>
      <sz val="10"/>
      <name val="Arial"/>
      <charset val="238"/>
    </font>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b/>
      <sz val="11"/>
      <color indexed="8"/>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2"/>
      <name val="Arial Narrow"/>
      <family val="2"/>
      <charset val="238"/>
    </font>
    <font>
      <sz val="12"/>
      <name val="Arial Narrow"/>
      <family val="2"/>
      <charset val="238"/>
    </font>
    <font>
      <b/>
      <i/>
      <sz val="10"/>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sz val="12"/>
      <name val="Times New Roman"/>
      <family val="1"/>
      <charset val="238"/>
    </font>
    <font>
      <sz val="11"/>
      <color indexed="8"/>
      <name val="Arial"/>
      <family val="2"/>
    </font>
    <font>
      <sz val="11"/>
      <color indexed="8"/>
      <name val="Calibri"/>
      <family val="2"/>
      <charset val="238"/>
    </font>
    <font>
      <sz val="10"/>
      <name val="Arial"/>
      <family val="2"/>
      <charset val="238"/>
    </font>
    <font>
      <b/>
      <u/>
      <sz val="10"/>
      <color indexed="12"/>
      <name val="Arial"/>
      <family val="2"/>
      <charset val="238"/>
    </font>
    <font>
      <sz val="10"/>
      <name val="Arial"/>
      <family val="2"/>
      <charset val="238"/>
    </font>
    <font>
      <sz val="11"/>
      <name val="Arial"/>
      <family val="2"/>
      <charset val="238"/>
    </font>
    <font>
      <sz val="9"/>
      <color indexed="81"/>
      <name val="Segoe UI"/>
      <family val="2"/>
      <charset val="238"/>
    </font>
    <font>
      <sz val="9"/>
      <color indexed="81"/>
      <name val="Arial Narrow"/>
      <family val="2"/>
      <charset val="238"/>
    </font>
    <font>
      <u/>
      <sz val="12"/>
      <color indexed="12"/>
      <name val="Arial"/>
      <family val="2"/>
      <charset val="238"/>
    </font>
    <font>
      <i/>
      <sz val="10"/>
      <name val="Arial Narrow"/>
      <family val="2"/>
      <charset val="238"/>
    </font>
    <font>
      <sz val="9"/>
      <color indexed="81"/>
      <name val="Tahoma"/>
      <family val="2"/>
      <charset val="238"/>
    </font>
    <font>
      <b/>
      <sz val="9"/>
      <color indexed="81"/>
      <name val="Tahoma"/>
      <family val="2"/>
      <charset val="238"/>
    </font>
    <font>
      <u/>
      <sz val="11"/>
      <color theme="10"/>
      <name val="Arial"/>
      <family val="2"/>
    </font>
    <font>
      <sz val="11"/>
      <color theme="1"/>
      <name val="Calibri"/>
      <family val="2"/>
      <charset val="238"/>
      <scheme val="minor"/>
    </font>
    <font>
      <sz val="11"/>
      <color theme="1"/>
      <name val="Arial"/>
      <family val="2"/>
    </font>
    <font>
      <b/>
      <sz val="10"/>
      <color rgb="FFFF0000"/>
      <name val="Arial Narrow"/>
      <family val="2"/>
      <charset val="238"/>
    </font>
    <font>
      <b/>
      <sz val="11"/>
      <color rgb="FFFF0000"/>
      <name val="Arial Narrow"/>
      <family val="2"/>
      <charset val="238"/>
    </font>
    <font>
      <b/>
      <sz val="10.5"/>
      <color rgb="FFFF0000"/>
      <name val="Arial Narrow"/>
      <family val="2"/>
      <charset val="238"/>
    </font>
    <font>
      <b/>
      <sz val="14"/>
      <color rgb="FFFF0000"/>
      <name val="Arial Narrow"/>
      <family val="2"/>
      <charset val="238"/>
    </font>
    <font>
      <b/>
      <sz val="12"/>
      <color rgb="FFFF0000"/>
      <name val="Arial Narrow"/>
      <family val="2"/>
      <charset val="238"/>
    </font>
    <font>
      <sz val="11"/>
      <color rgb="FFFFFFFF"/>
      <name val="Arial Narrow"/>
      <family val="2"/>
      <charset val="238"/>
    </font>
    <font>
      <b/>
      <sz val="10"/>
      <color rgb="FF0070C0"/>
      <name val="Arial Narrow"/>
      <family val="2"/>
      <charset val="238"/>
    </font>
    <font>
      <b/>
      <sz val="9"/>
      <color rgb="FF0070C0"/>
      <name val="Arial"/>
      <family val="2"/>
      <charset val="238"/>
    </font>
    <font>
      <u/>
      <sz val="10"/>
      <color rgb="FF0070C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8">
    <xf numFmtId="0" fontId="0" fillId="0" borderId="0"/>
    <xf numFmtId="164" fontId="1" fillId="0" borderId="0" applyFont="0" applyFill="0" applyBorder="0" applyAlignment="0" applyProtection="0"/>
    <xf numFmtId="167"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0"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7" fillId="0" borderId="0"/>
    <xf numFmtId="0" fontId="5" fillId="0" borderId="0"/>
    <xf numFmtId="0" fontId="26" fillId="0" borderId="0"/>
    <xf numFmtId="0" fontId="26" fillId="0" borderId="0"/>
    <xf numFmtId="0" fontId="27" fillId="0" borderId="0"/>
    <xf numFmtId="0" fontId="42" fillId="0" borderId="0"/>
    <xf numFmtId="0" fontId="28" fillId="0" borderId="0"/>
    <xf numFmtId="0" fontId="19" fillId="0" borderId="0"/>
    <xf numFmtId="0" fontId="26" fillId="0" borderId="0"/>
    <xf numFmtId="0" fontId="27" fillId="0" borderId="0"/>
    <xf numFmtId="0" fontId="29" fillId="0" borderId="0"/>
    <xf numFmtId="0" fontId="5" fillId="0" borderId="0"/>
    <xf numFmtId="0" fontId="5" fillId="0" borderId="0"/>
    <xf numFmtId="0" fontId="7" fillId="0" borderId="0"/>
    <xf numFmtId="0" fontId="3" fillId="0" borderId="0"/>
    <xf numFmtId="0" fontId="7" fillId="0" borderId="0"/>
    <xf numFmtId="0" fontId="41" fillId="0" borderId="0"/>
    <xf numFmtId="0" fontId="41" fillId="0" borderId="0"/>
    <xf numFmtId="0" fontId="7" fillId="0" borderId="0"/>
    <xf numFmtId="0" fontId="7" fillId="0" borderId="0"/>
    <xf numFmtId="0" fontId="14" fillId="0" borderId="0"/>
    <xf numFmtId="0" fontId="6" fillId="0" borderId="0">
      <alignment horizontal="left" vertical="center"/>
    </xf>
    <xf numFmtId="0" fontId="5" fillId="0" borderId="0"/>
    <xf numFmtId="9" fontId="5" fillId="0" borderId="0" applyFont="0" applyFill="0" applyBorder="0" applyAlignment="0" applyProtection="0"/>
  </cellStyleXfs>
  <cellXfs count="428">
    <xf numFmtId="0" fontId="0" fillId="0" borderId="0" xfId="0"/>
    <xf numFmtId="0" fontId="3" fillId="2" borderId="0" xfId="0" applyFont="1" applyFill="1"/>
    <xf numFmtId="0" fontId="10" fillId="2" borderId="0" xfId="0" applyFont="1" applyFill="1"/>
    <xf numFmtId="3" fontId="8" fillId="3" borderId="0" xfId="35" applyNumberFormat="1" applyFont="1" applyFill="1" applyAlignment="1" applyProtection="1">
      <alignment horizontal="left" vertical="center" wrapText="1"/>
      <protection hidden="1"/>
    </xf>
    <xf numFmtId="0" fontId="8" fillId="3" borderId="0" xfId="35" applyFont="1" applyFill="1" applyAlignment="1" applyProtection="1">
      <alignment horizontal="left" vertical="center"/>
      <protection hidden="1"/>
    </xf>
    <xf numFmtId="0" fontId="8" fillId="3" borderId="0" xfId="35" applyFont="1" applyFill="1" applyAlignment="1" applyProtection="1">
      <alignment horizontal="left" vertical="center" wrapText="1"/>
      <protection hidden="1"/>
    </xf>
    <xf numFmtId="0" fontId="10" fillId="3" borderId="0" xfId="0" applyFont="1" applyFill="1"/>
    <xf numFmtId="0" fontId="3" fillId="3" borderId="1" xfId="0" applyFont="1" applyFill="1" applyBorder="1"/>
    <xf numFmtId="0" fontId="4" fillId="3" borderId="0" xfId="33" applyFont="1" applyFill="1" applyBorder="1" applyAlignment="1">
      <alignment horizontal="left" vertical="top"/>
    </xf>
    <xf numFmtId="0" fontId="8" fillId="3" borderId="2" xfId="0" applyFont="1" applyFill="1" applyBorder="1"/>
    <xf numFmtId="0" fontId="8" fillId="3" borderId="3" xfId="0" applyFont="1" applyFill="1" applyBorder="1"/>
    <xf numFmtId="3" fontId="8" fillId="3" borderId="3" xfId="35" applyNumberFormat="1" applyFont="1" applyFill="1" applyBorder="1" applyAlignment="1" applyProtection="1">
      <alignment horizontal="left" vertical="center"/>
      <protection hidden="1"/>
    </xf>
    <xf numFmtId="3" fontId="8" fillId="3" borderId="3" xfId="33" applyNumberFormat="1" applyFont="1" applyFill="1" applyBorder="1" applyAlignment="1">
      <alignment horizontal="left" vertical="top"/>
    </xf>
    <xf numFmtId="0" fontId="8" fillId="3" borderId="2" xfId="0" applyFont="1" applyFill="1" applyBorder="1" applyAlignment="1">
      <alignment horizontal="left"/>
    </xf>
    <xf numFmtId="0" fontId="8" fillId="2" borderId="0" xfId="0" applyFont="1" applyFill="1"/>
    <xf numFmtId="0" fontId="4" fillId="4" borderId="0" xfId="0" applyFont="1" applyFill="1" applyAlignment="1">
      <alignment horizontal="center"/>
    </xf>
    <xf numFmtId="3" fontId="8" fillId="3" borderId="0" xfId="33" applyNumberFormat="1" applyFont="1" applyFill="1" applyBorder="1" applyAlignment="1">
      <alignment horizontal="left" vertical="top"/>
    </xf>
    <xf numFmtId="0" fontId="8" fillId="3" borderId="0" xfId="0" applyFont="1" applyFill="1" applyBorder="1"/>
    <xf numFmtId="0" fontId="3" fillId="3" borderId="0" xfId="0" applyFont="1" applyFill="1" applyBorder="1"/>
    <xf numFmtId="0" fontId="3" fillId="0" borderId="0" xfId="35" applyFont="1" applyFill="1" applyAlignment="1" applyProtection="1">
      <alignment horizontal="center" vertical="center"/>
      <protection hidden="1"/>
    </xf>
    <xf numFmtId="0" fontId="3" fillId="0" borderId="0" xfId="35" applyFont="1" applyFill="1" applyProtection="1">
      <alignment horizontal="left" vertical="center"/>
      <protection hidden="1"/>
    </xf>
    <xf numFmtId="0" fontId="3" fillId="0" borderId="4" xfId="35" applyFont="1" applyFill="1" applyBorder="1" applyAlignment="1" applyProtection="1">
      <alignment horizontal="left" vertical="center" wrapText="1"/>
    </xf>
    <xf numFmtId="0" fontId="8" fillId="3" borderId="5" xfId="0" applyFont="1" applyFill="1" applyBorder="1"/>
    <xf numFmtId="3" fontId="12" fillId="3" borderId="0" xfId="33" applyNumberFormat="1" applyFont="1" applyFill="1" applyBorder="1" applyAlignment="1">
      <alignment horizontal="left" vertical="top"/>
    </xf>
    <xf numFmtId="3" fontId="8" fillId="3" borderId="2" xfId="35" applyNumberFormat="1" applyFont="1" applyFill="1" applyBorder="1" applyAlignment="1" applyProtection="1">
      <alignment horizontal="left" vertical="center"/>
      <protection hidden="1"/>
    </xf>
    <xf numFmtId="0" fontId="8" fillId="0" borderId="2" xfId="0" applyFont="1" applyFill="1" applyBorder="1"/>
    <xf numFmtId="0" fontId="3" fillId="0" borderId="2" xfId="0" applyFont="1" applyFill="1" applyBorder="1"/>
    <xf numFmtId="3" fontId="8" fillId="0" borderId="3" xfId="35" applyNumberFormat="1" applyFont="1" applyFill="1" applyBorder="1" applyAlignment="1" applyProtection="1">
      <alignment horizontal="left" vertical="center"/>
      <protection hidden="1"/>
    </xf>
    <xf numFmtId="168" fontId="3" fillId="0" borderId="0" xfId="1" applyNumberFormat="1" applyFont="1" applyFill="1" applyBorder="1" applyAlignment="1" applyProtection="1">
      <alignment vertical="center"/>
    </xf>
    <xf numFmtId="0" fontId="3" fillId="0" borderId="0" xfId="0" applyFont="1" applyFill="1"/>
    <xf numFmtId="0" fontId="4" fillId="0" borderId="6" xfId="35" applyFont="1" applyFill="1" applyBorder="1" applyAlignment="1" applyProtection="1">
      <alignment horizontal="center" vertical="top" wrapText="1"/>
    </xf>
    <xf numFmtId="0" fontId="4" fillId="0" borderId="7" xfId="35" applyFont="1" applyFill="1" applyBorder="1" applyAlignment="1" applyProtection="1">
      <alignment horizontal="left" vertical="top" wrapText="1"/>
    </xf>
    <xf numFmtId="0" fontId="4" fillId="0" borderId="8" xfId="35" applyFont="1" applyFill="1" applyBorder="1" applyAlignment="1" applyProtection="1">
      <alignment horizontal="center" vertical="top" wrapText="1"/>
    </xf>
    <xf numFmtId="1" fontId="4" fillId="0" borderId="9" xfId="1" applyNumberFormat="1" applyFont="1" applyFill="1" applyBorder="1" applyAlignment="1" applyProtection="1">
      <alignment horizontal="center" vertical="top"/>
    </xf>
    <xf numFmtId="0" fontId="4" fillId="0" borderId="10" xfId="35" applyFont="1" applyFill="1" applyBorder="1" applyAlignment="1" applyProtection="1">
      <alignment horizontal="center" vertical="top" wrapText="1"/>
    </xf>
    <xf numFmtId="0" fontId="3" fillId="0" borderId="2" xfId="35" applyFont="1" applyFill="1" applyBorder="1" applyAlignment="1" applyProtection="1">
      <alignment horizontal="left" vertical="top" wrapText="1"/>
    </xf>
    <xf numFmtId="0" fontId="3" fillId="0" borderId="1" xfId="35" applyFont="1" applyFill="1" applyBorder="1" applyAlignment="1" applyProtection="1">
      <alignment horizontal="left" vertical="top" wrapText="1"/>
    </xf>
    <xf numFmtId="168" fontId="3" fillId="5" borderId="11" xfId="1" applyNumberFormat="1" applyFont="1" applyFill="1" applyBorder="1" applyAlignment="1" applyProtection="1">
      <alignment horizontal="left" vertical="top"/>
    </xf>
    <xf numFmtId="0" fontId="4" fillId="0" borderId="12" xfId="35" applyFont="1" applyFill="1" applyBorder="1" applyAlignment="1" applyProtection="1">
      <alignment horizontal="center" vertical="top" wrapText="1"/>
    </xf>
    <xf numFmtId="0" fontId="3" fillId="0" borderId="13" xfId="35" applyFont="1" applyFill="1" applyBorder="1" applyAlignment="1" applyProtection="1">
      <alignment horizontal="left" vertical="top" wrapText="1"/>
    </xf>
    <xf numFmtId="0" fontId="3" fillId="0" borderId="14" xfId="35" applyFont="1" applyFill="1" applyBorder="1" applyAlignment="1" applyProtection="1">
      <alignment horizontal="left" vertical="top" wrapText="1"/>
    </xf>
    <xf numFmtId="168" fontId="3" fillId="5" borderId="15" xfId="1" applyNumberFormat="1" applyFont="1" applyFill="1" applyBorder="1" applyAlignment="1" applyProtection="1">
      <alignment horizontal="left" vertical="top"/>
    </xf>
    <xf numFmtId="0" fontId="4" fillId="0" borderId="16" xfId="35" applyFont="1" applyFill="1" applyBorder="1" applyAlignment="1" applyProtection="1">
      <alignment horizontal="center" vertical="top" wrapText="1"/>
    </xf>
    <xf numFmtId="165" fontId="4" fillId="0" borderId="3" xfId="35" applyNumberFormat="1" applyFont="1" applyFill="1" applyBorder="1" applyAlignment="1" applyProtection="1">
      <alignment horizontal="right" vertical="center"/>
    </xf>
    <xf numFmtId="165" fontId="4" fillId="0" borderId="1" xfId="35" quotePrefix="1" applyNumberFormat="1" applyFont="1" applyFill="1" applyBorder="1" applyAlignment="1" applyProtection="1">
      <alignment horizontal="right" vertical="center"/>
    </xf>
    <xf numFmtId="165" fontId="3" fillId="5" borderId="1" xfId="35" quotePrefix="1" applyNumberFormat="1" applyFont="1" applyFill="1" applyBorder="1" applyAlignment="1" applyProtection="1">
      <alignment horizontal="right" vertical="center"/>
    </xf>
    <xf numFmtId="165" fontId="3" fillId="5" borderId="14" xfId="35" quotePrefix="1"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3" fillId="5" borderId="17" xfId="35" applyNumberFormat="1" applyFont="1" applyFill="1" applyBorder="1" applyAlignment="1" applyProtection="1">
      <alignment horizontal="right" vertical="center"/>
    </xf>
    <xf numFmtId="0" fontId="4" fillId="3" borderId="0" xfId="33" applyFont="1" applyFill="1" applyBorder="1" applyAlignment="1">
      <alignment horizontal="center" vertical="top"/>
    </xf>
    <xf numFmtId="0" fontId="3" fillId="0" borderId="2" xfId="35" applyFont="1" applyFill="1" applyBorder="1" applyAlignment="1" applyProtection="1">
      <alignment horizontal="justify" vertical="top" wrapText="1"/>
    </xf>
    <xf numFmtId="0" fontId="3" fillId="0" borderId="13" xfId="35" applyFont="1" applyFill="1" applyBorder="1" applyAlignment="1" applyProtection="1">
      <alignment horizontal="justify" vertical="top" wrapText="1"/>
    </xf>
    <xf numFmtId="0" fontId="3" fillId="0" borderId="0" xfId="35" applyFont="1" applyFill="1" applyBorder="1" applyAlignment="1" applyProtection="1">
      <alignment horizontal="justify" vertical="top" wrapText="1"/>
    </xf>
    <xf numFmtId="0" fontId="4" fillId="0" borderId="7" xfId="35" applyFont="1" applyFill="1" applyBorder="1" applyAlignment="1" applyProtection="1">
      <alignment horizontal="justify" vertical="top" wrapText="1"/>
    </xf>
    <xf numFmtId="0" fontId="3" fillId="0" borderId="0" xfId="0" applyFont="1" applyFill="1" applyAlignment="1">
      <alignment horizontal="justify"/>
    </xf>
    <xf numFmtId="0" fontId="3" fillId="0" borderId="1" xfId="35" applyFont="1" applyFill="1" applyBorder="1" applyAlignment="1" applyProtection="1">
      <alignment horizontal="right" vertical="center" wrapText="1"/>
    </xf>
    <xf numFmtId="0" fontId="3" fillId="0" borderId="14" xfId="35" applyFont="1" applyFill="1" applyBorder="1" applyAlignment="1" applyProtection="1">
      <alignment horizontal="right" vertical="center" wrapText="1"/>
    </xf>
    <xf numFmtId="165" fontId="4" fillId="0" borderId="4" xfId="35" quotePrefix="1" applyNumberFormat="1" applyFont="1" applyFill="1" applyBorder="1" applyAlignment="1" applyProtection="1">
      <alignment horizontal="right" vertical="center"/>
    </xf>
    <xf numFmtId="165" fontId="4" fillId="0" borderId="18" xfId="35" quotePrefix="1" applyNumberFormat="1" applyFont="1" applyFill="1" applyBorder="1" applyAlignment="1" applyProtection="1">
      <alignment horizontal="right" vertical="center"/>
    </xf>
    <xf numFmtId="165" fontId="3" fillId="6" borderId="4" xfId="35" quotePrefix="1" applyNumberFormat="1" applyFont="1" applyFill="1" applyBorder="1" applyAlignment="1" applyProtection="1">
      <alignment horizontal="right" vertical="center"/>
    </xf>
    <xf numFmtId="165" fontId="3" fillId="0" borderId="1" xfId="35" quotePrefix="1" applyNumberFormat="1" applyFont="1" applyFill="1" applyBorder="1" applyAlignment="1" applyProtection="1">
      <alignment horizontal="right" vertical="center"/>
    </xf>
    <xf numFmtId="3" fontId="8" fillId="3" borderId="2" xfId="33" applyNumberFormat="1" applyFont="1" applyFill="1" applyBorder="1" applyAlignment="1">
      <alignment horizontal="left" vertical="top"/>
    </xf>
    <xf numFmtId="0" fontId="4" fillId="0" borderId="2" xfId="35" applyFont="1" applyFill="1" applyBorder="1" applyAlignment="1" applyProtection="1">
      <alignment horizontal="justify" vertical="top" wrapText="1"/>
    </xf>
    <xf numFmtId="0" fontId="4" fillId="0" borderId="19" xfId="35" applyFont="1" applyFill="1" applyBorder="1" applyAlignment="1" applyProtection="1">
      <alignment horizontal="center" vertical="top" wrapText="1"/>
    </xf>
    <xf numFmtId="165" fontId="3" fillId="0" borderId="2" xfId="35" applyNumberFormat="1" applyFont="1" applyFill="1" applyBorder="1" applyAlignment="1" applyProtection="1">
      <alignment horizontal="justify" vertical="top" wrapText="1"/>
    </xf>
    <xf numFmtId="165" fontId="4" fillId="0" borderId="16" xfId="35" quotePrefix="1" applyNumberFormat="1" applyFont="1" applyFill="1" applyBorder="1" applyAlignment="1" applyProtection="1">
      <alignment horizontal="center" vertical="center" wrapText="1"/>
    </xf>
    <xf numFmtId="0" fontId="4" fillId="0" borderId="13" xfId="35" applyFont="1" applyFill="1" applyBorder="1" applyAlignment="1" applyProtection="1">
      <alignment horizontal="justify" vertical="top" wrapText="1"/>
    </xf>
    <xf numFmtId="165" fontId="4" fillId="0" borderId="9" xfId="35" quotePrefix="1" applyNumberFormat="1" applyFont="1" applyFill="1" applyBorder="1" applyAlignment="1" applyProtection="1">
      <alignment horizontal="center" vertical="center" wrapText="1"/>
    </xf>
    <xf numFmtId="165" fontId="4" fillId="0" borderId="15" xfId="35" quotePrefix="1" applyNumberFormat="1" applyFont="1" applyFill="1" applyBorder="1" applyAlignment="1" applyProtection="1">
      <alignment horizontal="right" vertical="center"/>
    </xf>
    <xf numFmtId="0" fontId="4" fillId="0" borderId="0" xfId="35" applyFont="1" applyFill="1" applyBorder="1" applyAlignment="1" applyProtection="1">
      <alignment horizontal="center" vertical="top" wrapText="1"/>
    </xf>
    <xf numFmtId="165" fontId="4" fillId="0" borderId="0" xfId="35" quotePrefix="1" applyNumberFormat="1" applyFont="1" applyFill="1" applyBorder="1" applyAlignment="1" applyProtection="1">
      <alignment horizontal="right" vertical="center"/>
    </xf>
    <xf numFmtId="0" fontId="10" fillId="3" borderId="0" xfId="0" applyFont="1" applyFill="1" applyBorder="1"/>
    <xf numFmtId="0" fontId="10" fillId="3" borderId="2" xfId="0" applyFont="1" applyFill="1" applyBorder="1"/>
    <xf numFmtId="165" fontId="4" fillId="0" borderId="20" xfId="35" quotePrefix="1" applyNumberFormat="1" applyFont="1" applyFill="1" applyBorder="1" applyAlignment="1" applyProtection="1">
      <alignment horizontal="right" vertical="center"/>
    </xf>
    <xf numFmtId="1" fontId="4" fillId="0" borderId="21" xfId="1" applyNumberFormat="1" applyFont="1" applyFill="1" applyBorder="1" applyAlignment="1" applyProtection="1">
      <alignment horizontal="center" vertical="top"/>
    </xf>
    <xf numFmtId="1" fontId="4" fillId="0" borderId="22" xfId="1" applyNumberFormat="1" applyFont="1" applyFill="1" applyBorder="1" applyAlignment="1" applyProtection="1">
      <alignment horizontal="center" vertical="top"/>
    </xf>
    <xf numFmtId="0" fontId="4" fillId="0" borderId="0" xfId="0" applyFont="1" applyFill="1"/>
    <xf numFmtId="0" fontId="11" fillId="0" borderId="1" xfId="0" applyFont="1" applyFill="1" applyBorder="1"/>
    <xf numFmtId="165" fontId="4" fillId="0" borderId="17" xfId="35" applyNumberFormat="1" applyFont="1" applyFill="1" applyBorder="1" applyAlignment="1" applyProtection="1">
      <alignment horizontal="right" vertical="center"/>
    </xf>
    <xf numFmtId="0" fontId="3"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top" wrapText="1"/>
      <protection hidden="1"/>
    </xf>
    <xf numFmtId="0" fontId="4" fillId="0" borderId="23" xfId="35" applyFont="1" applyFill="1" applyBorder="1" applyAlignment="1" applyProtection="1">
      <alignment horizontal="center" vertical="top" wrapText="1"/>
    </xf>
    <xf numFmtId="0" fontId="4" fillId="0" borderId="24" xfId="35" applyFont="1" applyFill="1" applyBorder="1" applyAlignment="1" applyProtection="1">
      <alignment horizontal="left" vertical="top" wrapText="1"/>
    </xf>
    <xf numFmtId="165" fontId="3" fillId="0" borderId="4" xfId="35" quotePrefix="1" applyNumberFormat="1" applyFont="1" applyFill="1" applyBorder="1" applyAlignment="1" applyProtection="1">
      <alignment horizontal="right" vertical="center"/>
    </xf>
    <xf numFmtId="169" fontId="3" fillId="0" borderId="4" xfId="35" quotePrefix="1" applyNumberFormat="1" applyFont="1" applyFill="1" applyBorder="1" applyAlignment="1" applyProtection="1">
      <alignment horizontal="center" vertical="center"/>
    </xf>
    <xf numFmtId="9" fontId="3" fillId="0" borderId="4" xfId="35" quotePrefix="1" applyNumberFormat="1" applyFont="1" applyFill="1" applyBorder="1" applyAlignment="1" applyProtection="1">
      <alignment horizontal="center" vertical="center"/>
    </xf>
    <xf numFmtId="165" fontId="3" fillId="0" borderId="11" xfId="35" quotePrefix="1" applyNumberFormat="1" applyFont="1" applyFill="1" applyBorder="1" applyAlignment="1" applyProtection="1">
      <alignment horizontal="right" vertical="center"/>
    </xf>
    <xf numFmtId="10" fontId="4" fillId="6" borderId="18" xfId="35" quotePrefix="1" applyNumberFormat="1" applyFont="1" applyFill="1" applyBorder="1" applyAlignment="1" applyProtection="1">
      <alignment horizontal="center" vertical="center"/>
    </xf>
    <xf numFmtId="9" fontId="4" fillId="6" borderId="18" xfId="35" quotePrefix="1" applyNumberFormat="1" applyFont="1" applyFill="1" applyBorder="1" applyAlignment="1" applyProtection="1">
      <alignment horizontal="center" vertical="center"/>
    </xf>
    <xf numFmtId="165" fontId="4" fillId="0" borderId="19" xfId="35" quotePrefix="1" applyNumberFormat="1" applyFont="1" applyFill="1" applyBorder="1" applyAlignment="1" applyProtection="1">
      <alignment horizontal="center" vertical="center" wrapText="1"/>
    </xf>
    <xf numFmtId="9" fontId="4" fillId="6" borderId="17" xfId="35" quotePrefix="1" applyNumberFormat="1" applyFont="1" applyFill="1" applyBorder="1" applyAlignment="1" applyProtection="1">
      <alignment horizontal="center" vertical="center"/>
    </xf>
    <xf numFmtId="3" fontId="3" fillId="0" borderId="3" xfId="35" quotePrefix="1" applyNumberFormat="1" applyFont="1" applyFill="1" applyBorder="1" applyAlignment="1" applyProtection="1">
      <alignment horizontal="right" vertical="center"/>
    </xf>
    <xf numFmtId="0" fontId="2" fillId="0" borderId="1" xfId="9" quotePrefix="1" applyFill="1" applyBorder="1" applyAlignment="1" applyProtection="1">
      <alignment horizontal="center" vertical="top" wrapText="1"/>
    </xf>
    <xf numFmtId="0" fontId="16" fillId="0" borderId="0" xfId="35" applyFont="1" applyFill="1" applyProtection="1">
      <alignment horizontal="left" vertical="center"/>
      <protection hidden="1"/>
    </xf>
    <xf numFmtId="165" fontId="3" fillId="0" borderId="4" xfId="35" applyNumberFormat="1" applyFont="1" applyFill="1" applyBorder="1" applyAlignment="1" applyProtection="1">
      <alignment horizontal="right" vertical="center"/>
    </xf>
    <xf numFmtId="0" fontId="4" fillId="0" borderId="4" xfId="35" applyFont="1" applyFill="1" applyBorder="1" applyAlignment="1" applyProtection="1">
      <alignment horizontal="left" vertical="center" wrapText="1"/>
    </xf>
    <xf numFmtId="165" fontId="4" fillId="0" borderId="4" xfId="35" applyNumberFormat="1" applyFont="1" applyFill="1" applyBorder="1" applyAlignment="1" applyProtection="1">
      <alignment horizontal="right" vertical="center"/>
    </xf>
    <xf numFmtId="0" fontId="18" fillId="0" borderId="4" xfId="35" applyFont="1" applyFill="1" applyBorder="1" applyAlignment="1" applyProtection="1">
      <alignment horizontal="left" vertical="center" wrapText="1"/>
    </xf>
    <xf numFmtId="0" fontId="3" fillId="0" borderId="25" xfId="35" applyFont="1" applyFill="1" applyBorder="1" applyAlignment="1" applyProtection="1">
      <alignment horizontal="center" vertical="center"/>
      <protection hidden="1"/>
    </xf>
    <xf numFmtId="165" fontId="4" fillId="0" borderId="11" xfId="35" applyNumberFormat="1" applyFont="1" applyFill="1" applyBorder="1" applyAlignment="1" applyProtection="1">
      <alignment horizontal="right" vertical="center"/>
    </xf>
    <xf numFmtId="165" fontId="3" fillId="0" borderId="11" xfId="35" applyNumberFormat="1" applyFont="1" applyFill="1" applyBorder="1" applyAlignment="1" applyProtection="1">
      <alignment horizontal="right" vertical="center"/>
    </xf>
    <xf numFmtId="0" fontId="3" fillId="0" borderId="26" xfId="35" applyFont="1" applyFill="1" applyBorder="1" applyAlignment="1" applyProtection="1">
      <alignment horizontal="center" vertical="center"/>
      <protection hidden="1"/>
    </xf>
    <xf numFmtId="0" fontId="4" fillId="0" borderId="18" xfId="35" applyFont="1" applyFill="1" applyBorder="1" applyAlignment="1" applyProtection="1">
      <alignment horizontal="left" vertical="center" wrapText="1"/>
    </xf>
    <xf numFmtId="165" fontId="4" fillId="0" borderId="18" xfId="35" applyNumberFormat="1" applyFont="1" applyFill="1" applyBorder="1" applyAlignment="1" applyProtection="1">
      <alignment horizontal="right" vertical="center"/>
    </xf>
    <xf numFmtId="165" fontId="3" fillId="0" borderId="3" xfId="35" applyNumberFormat="1" applyFont="1" applyFill="1" applyBorder="1" applyAlignment="1" applyProtection="1">
      <alignment horizontal="right" vertical="center"/>
    </xf>
    <xf numFmtId="0" fontId="3" fillId="0" borderId="27" xfId="35" applyFont="1" applyFill="1" applyBorder="1" applyAlignment="1" applyProtection="1">
      <alignment horizontal="center" vertical="center"/>
      <protection hidden="1"/>
    </xf>
    <xf numFmtId="0" fontId="43" fillId="3" borderId="0" xfId="33" applyFont="1" applyFill="1" applyBorder="1" applyAlignment="1">
      <alignment horizontal="left" vertical="top"/>
    </xf>
    <xf numFmtId="165" fontId="3" fillId="6" borderId="4" xfId="35" applyNumberFormat="1" applyFont="1" applyFill="1" applyBorder="1" applyAlignment="1" applyProtection="1">
      <alignment horizontal="right" vertical="center"/>
    </xf>
    <xf numFmtId="0" fontId="9" fillId="5" borderId="0" xfId="0" applyFont="1" applyFill="1" applyAlignment="1">
      <alignment horizontal="right" vertical="center"/>
    </xf>
    <xf numFmtId="0" fontId="10" fillId="5" borderId="0" xfId="0" applyFont="1" applyFill="1"/>
    <xf numFmtId="0" fontId="3" fillId="5" borderId="0" xfId="0" applyFont="1" applyFill="1"/>
    <xf numFmtId="0" fontId="8" fillId="5" borderId="0" xfId="0" applyFont="1" applyFill="1"/>
    <xf numFmtId="0" fontId="3" fillId="5" borderId="0" xfId="0" applyFont="1" applyFill="1" applyBorder="1"/>
    <xf numFmtId="0" fontId="43" fillId="0" borderId="0" xfId="35" applyFont="1" applyFill="1" applyAlignment="1" applyProtection="1">
      <alignment horizontal="left" vertical="center"/>
      <protection hidden="1"/>
    </xf>
    <xf numFmtId="3" fontId="4" fillId="3" borderId="4" xfId="33" applyNumberFormat="1" applyFont="1" applyFill="1" applyBorder="1" applyAlignment="1">
      <alignment horizontal="center" vertical="center"/>
    </xf>
    <xf numFmtId="0" fontId="44" fillId="0" borderId="0" xfId="35" applyFont="1" applyFill="1" applyAlignment="1" applyProtection="1">
      <alignment horizontal="left" vertical="center"/>
      <protection hidden="1"/>
    </xf>
    <xf numFmtId="168" fontId="45" fillId="0" borderId="0" xfId="1" applyNumberFormat="1" applyFont="1" applyFill="1" applyBorder="1" applyAlignment="1" applyProtection="1">
      <alignment horizontal="center" vertical="center"/>
    </xf>
    <xf numFmtId="0" fontId="4" fillId="0" borderId="0" xfId="35" applyFont="1" applyFill="1" applyBorder="1" applyAlignment="1" applyProtection="1">
      <alignment horizontal="left" vertical="top" wrapText="1"/>
      <protection hidden="1"/>
    </xf>
    <xf numFmtId="166" fontId="4" fillId="5" borderId="18" xfId="35" applyNumberFormat="1" applyFont="1" applyFill="1" applyBorder="1" applyAlignment="1" applyProtection="1">
      <alignment horizontal="center" vertical="center"/>
    </xf>
    <xf numFmtId="0" fontId="11" fillId="3" borderId="1" xfId="0" applyFont="1" applyFill="1" applyBorder="1"/>
    <xf numFmtId="0" fontId="3" fillId="2" borderId="0" xfId="15" applyFont="1" applyFill="1"/>
    <xf numFmtId="0" fontId="10" fillId="3" borderId="0" xfId="15" applyFont="1" applyFill="1"/>
    <xf numFmtId="0" fontId="10" fillId="2" borderId="0" xfId="15" applyFont="1" applyFill="1"/>
    <xf numFmtId="0" fontId="8" fillId="3" borderId="3" xfId="15" applyFont="1" applyFill="1" applyBorder="1"/>
    <xf numFmtId="0" fontId="8" fillId="3" borderId="2" xfId="15" applyFont="1" applyFill="1" applyBorder="1"/>
    <xf numFmtId="0" fontId="8" fillId="3" borderId="1" xfId="15" applyFont="1" applyFill="1" applyBorder="1"/>
    <xf numFmtId="0" fontId="8" fillId="2" borderId="0" xfId="15" applyFont="1" applyFill="1"/>
    <xf numFmtId="0" fontId="4" fillId="4" borderId="0" xfId="15" applyFont="1" applyFill="1" applyAlignment="1">
      <alignment horizontal="center"/>
    </xf>
    <xf numFmtId="0" fontId="8" fillId="3" borderId="0" xfId="15" applyFont="1" applyFill="1" applyBorder="1"/>
    <xf numFmtId="0" fontId="3" fillId="3" borderId="0" xfId="15" applyFont="1" applyFill="1" applyBorder="1"/>
    <xf numFmtId="168" fontId="3" fillId="0" borderId="0" xfId="3" applyNumberFormat="1" applyFont="1" applyFill="1" applyBorder="1" applyAlignment="1" applyProtection="1">
      <alignment vertical="center"/>
    </xf>
    <xf numFmtId="0" fontId="3" fillId="0" borderId="0" xfId="15" applyFont="1" applyFill="1"/>
    <xf numFmtId="168" fontId="3" fillId="5" borderId="11" xfId="3" applyNumberFormat="1" applyFont="1" applyFill="1" applyBorder="1" applyAlignment="1" applyProtection="1">
      <alignment horizontal="left" vertical="top"/>
    </xf>
    <xf numFmtId="168" fontId="3" fillId="5" borderId="15" xfId="3" applyNumberFormat="1" applyFont="1" applyFill="1" applyBorder="1" applyAlignment="1" applyProtection="1">
      <alignment horizontal="left" vertical="top"/>
    </xf>
    <xf numFmtId="0" fontId="4" fillId="0" borderId="28" xfId="35" applyFont="1" applyFill="1" applyBorder="1" applyAlignment="1" applyProtection="1">
      <alignment horizontal="center" vertical="top" wrapText="1"/>
    </xf>
    <xf numFmtId="0" fontId="3" fillId="0" borderId="24" xfId="35" applyFont="1" applyFill="1" applyBorder="1" applyAlignment="1" applyProtection="1">
      <alignment horizontal="justify" vertical="top" wrapText="1"/>
    </xf>
    <xf numFmtId="0" fontId="8" fillId="0" borderId="2" xfId="35" applyFont="1" applyFill="1" applyBorder="1" applyAlignment="1" applyProtection="1">
      <alignment horizontal="justify" vertical="top" wrapText="1"/>
    </xf>
    <xf numFmtId="0" fontId="12" fillId="0" borderId="24" xfId="35" applyFont="1" applyFill="1" applyBorder="1" applyAlignment="1" applyProtection="1">
      <alignment horizontal="justify" vertical="top" wrapText="1"/>
    </xf>
    <xf numFmtId="0" fontId="17" fillId="5" borderId="29" xfId="35" applyFont="1" applyFill="1" applyBorder="1" applyAlignment="1" applyProtection="1">
      <alignment horizontal="center" vertical="center"/>
    </xf>
    <xf numFmtId="170" fontId="17" fillId="0" borderId="5" xfId="35" applyNumberFormat="1" applyFont="1" applyFill="1" applyBorder="1" applyAlignment="1" applyProtection="1">
      <alignment horizontal="center" vertical="center"/>
    </xf>
    <xf numFmtId="0" fontId="17" fillId="5" borderId="29" xfId="35" applyFont="1" applyFill="1" applyBorder="1" applyAlignment="1" applyProtection="1">
      <alignment horizontal="right" vertical="center"/>
    </xf>
    <xf numFmtId="0" fontId="16" fillId="0" borderId="2" xfId="35" applyFont="1" applyFill="1" applyBorder="1" applyAlignment="1" applyProtection="1">
      <alignment horizontal="center" vertical="center"/>
    </xf>
    <xf numFmtId="0" fontId="16" fillId="0" borderId="2" xfId="35" applyFont="1" applyFill="1" applyBorder="1" applyAlignment="1" applyProtection="1">
      <alignment horizontal="justify" vertical="top" wrapText="1"/>
    </xf>
    <xf numFmtId="0" fontId="16" fillId="0" borderId="1" xfId="35" applyFont="1" applyFill="1" applyBorder="1" applyAlignment="1" applyProtection="1">
      <alignment horizontal="center" vertical="center"/>
    </xf>
    <xf numFmtId="0" fontId="17" fillId="0" borderId="24" xfId="35" applyFont="1" applyFill="1" applyBorder="1" applyAlignment="1" applyProtection="1">
      <alignment horizontal="justify" vertical="top" wrapText="1"/>
    </xf>
    <xf numFmtId="0" fontId="17" fillId="5" borderId="4" xfId="35" applyFont="1" applyFill="1" applyBorder="1" applyAlignment="1" applyProtection="1">
      <alignment horizontal="center" vertical="center"/>
    </xf>
    <xf numFmtId="170" fontId="17" fillId="0" borderId="2" xfId="35" applyNumberFormat="1" applyFont="1" applyFill="1" applyBorder="1" applyAlignment="1" applyProtection="1">
      <alignment horizontal="center" vertical="center"/>
    </xf>
    <xf numFmtId="0" fontId="17" fillId="5" borderId="4" xfId="35" applyFont="1" applyFill="1" applyBorder="1" applyAlignment="1" applyProtection="1">
      <alignment horizontal="right" vertical="center"/>
    </xf>
    <xf numFmtId="165" fontId="17" fillId="0" borderId="1" xfId="35" applyNumberFormat="1" applyFont="1" applyFill="1" applyBorder="1" applyAlignment="1" applyProtection="1">
      <alignment horizontal="right" vertical="center"/>
    </xf>
    <xf numFmtId="165" fontId="3" fillId="5" borderId="3" xfId="35" applyNumberFormat="1" applyFont="1" applyFill="1" applyBorder="1" applyAlignment="1" applyProtection="1">
      <alignment horizontal="right" vertical="center"/>
    </xf>
    <xf numFmtId="165" fontId="17" fillId="6" borderId="1" xfId="35" applyNumberFormat="1" applyFont="1" applyFill="1" applyBorder="1" applyAlignment="1" applyProtection="1">
      <alignment horizontal="right" vertical="center"/>
    </xf>
    <xf numFmtId="165" fontId="16" fillId="0" borderId="1" xfId="35" applyNumberFormat="1" applyFont="1" applyFill="1" applyBorder="1" applyAlignment="1" applyProtection="1">
      <alignment horizontal="right" vertical="center"/>
    </xf>
    <xf numFmtId="0" fontId="3" fillId="0" borderId="30" xfId="35" applyFont="1" applyFill="1" applyBorder="1" applyAlignment="1" applyProtection="1">
      <alignment horizontal="justify" vertical="top" wrapText="1"/>
    </xf>
    <xf numFmtId="0" fontId="17" fillId="0" borderId="18" xfId="35" applyFont="1" applyFill="1" applyBorder="1" applyAlignment="1" applyProtection="1">
      <alignment horizontal="center" vertical="center"/>
    </xf>
    <xf numFmtId="170" fontId="17" fillId="0" borderId="13" xfId="35" applyNumberFormat="1" applyFont="1" applyFill="1" applyBorder="1" applyAlignment="1" applyProtection="1">
      <alignment horizontal="center" vertical="center"/>
    </xf>
    <xf numFmtId="0" fontId="16" fillId="0" borderId="18" xfId="35" applyFont="1" applyFill="1" applyBorder="1" applyAlignment="1" applyProtection="1">
      <alignment horizontal="center" vertical="center"/>
    </xf>
    <xf numFmtId="165" fontId="16" fillId="0" borderId="14" xfId="35" applyNumberFormat="1" applyFont="1" applyFill="1" applyBorder="1" applyAlignment="1" applyProtection="1">
      <alignment horizontal="right" vertical="center"/>
    </xf>
    <xf numFmtId="0" fontId="12" fillId="0" borderId="0" xfId="35" applyFont="1" applyFill="1" applyBorder="1" applyAlignment="1" applyProtection="1">
      <alignment horizontal="left" vertical="top" wrapText="1"/>
      <protection hidden="1"/>
    </xf>
    <xf numFmtId="0" fontId="8" fillId="0" borderId="0" xfId="35" applyFont="1" applyFill="1" applyBorder="1" applyAlignment="1" applyProtection="1">
      <alignment horizontal="left" vertical="top"/>
      <protection hidden="1"/>
    </xf>
    <xf numFmtId="0" fontId="8" fillId="0" borderId="0" xfId="35" applyFont="1" applyFill="1" applyBorder="1" applyAlignment="1" applyProtection="1">
      <alignment horizontal="left" vertical="top" wrapText="1"/>
      <protection hidden="1"/>
    </xf>
    <xf numFmtId="9" fontId="8" fillId="5" borderId="0" xfId="35" applyNumberFormat="1" applyFont="1" applyFill="1" applyBorder="1" applyAlignment="1" applyProtection="1">
      <alignment horizontal="center" vertical="top" wrapText="1"/>
      <protection hidden="1"/>
    </xf>
    <xf numFmtId="0" fontId="8" fillId="0" borderId="0" xfId="35" applyFont="1" applyFill="1" applyBorder="1" applyAlignment="1" applyProtection="1">
      <alignment horizontal="center" vertical="top" wrapText="1"/>
      <protection hidden="1"/>
    </xf>
    <xf numFmtId="0" fontId="8" fillId="0" borderId="6" xfId="35" applyFont="1" applyFill="1" applyBorder="1" applyAlignment="1" applyProtection="1">
      <alignment horizontal="center" vertical="top" wrapText="1"/>
    </xf>
    <xf numFmtId="0" fontId="8" fillId="0" borderId="7" xfId="35" applyFont="1" applyFill="1" applyBorder="1" applyAlignment="1" applyProtection="1">
      <alignment horizontal="center" vertical="top"/>
    </xf>
    <xf numFmtId="0" fontId="8" fillId="0" borderId="8" xfId="35" applyFont="1" applyFill="1" applyBorder="1" applyAlignment="1" applyProtection="1">
      <alignment horizontal="center" vertical="top" wrapText="1"/>
    </xf>
    <xf numFmtId="1" fontId="8" fillId="0" borderId="9" xfId="3" applyNumberFormat="1" applyFont="1" applyFill="1" applyBorder="1" applyAlignment="1" applyProtection="1">
      <alignment horizontal="center" vertical="top"/>
    </xf>
    <xf numFmtId="0" fontId="12" fillId="0" borderId="2" xfId="35" applyFont="1" applyFill="1" applyBorder="1" applyAlignment="1" applyProtection="1">
      <alignment horizontal="justify" vertical="top" wrapText="1"/>
    </xf>
    <xf numFmtId="0" fontId="12" fillId="0" borderId="5" xfId="35" applyFont="1" applyFill="1" applyBorder="1" applyAlignment="1" applyProtection="1">
      <alignment horizontal="justify" vertical="top" wrapText="1"/>
    </xf>
    <xf numFmtId="0" fontId="8" fillId="0" borderId="13" xfId="35" applyFont="1" applyFill="1" applyBorder="1" applyAlignment="1" applyProtection="1">
      <alignment horizontal="justify" vertical="top" wrapText="1"/>
    </xf>
    <xf numFmtId="0" fontId="8" fillId="0" borderId="16" xfId="35" applyFont="1" applyFill="1" applyBorder="1" applyAlignment="1" applyProtection="1">
      <alignment horizontal="center" vertical="top" wrapText="1"/>
    </xf>
    <xf numFmtId="0" fontId="8" fillId="3" borderId="1" xfId="0" applyFont="1" applyFill="1" applyBorder="1"/>
    <xf numFmtId="0" fontId="8" fillId="3" borderId="31" xfId="0" applyFont="1" applyFill="1" applyBorder="1"/>
    <xf numFmtId="0" fontId="8" fillId="3" borderId="32" xfId="0" applyFont="1" applyFill="1" applyBorder="1"/>
    <xf numFmtId="0" fontId="11" fillId="3" borderId="1" xfId="15" applyFont="1" applyFill="1" applyBorder="1"/>
    <xf numFmtId="0" fontId="8" fillId="3" borderId="2" xfId="15" applyFont="1" applyFill="1" applyBorder="1" applyAlignment="1">
      <alignment horizontal="left"/>
    </xf>
    <xf numFmtId="0" fontId="3" fillId="3" borderId="1" xfId="15" applyFont="1" applyFill="1" applyBorder="1"/>
    <xf numFmtId="0" fontId="3" fillId="2" borderId="0" xfId="21" applyFont="1" applyFill="1" applyProtection="1"/>
    <xf numFmtId="0" fontId="3" fillId="0" borderId="0" xfId="21" applyFont="1" applyFill="1" applyProtection="1"/>
    <xf numFmtId="0" fontId="21" fillId="0" borderId="0" xfId="10" applyFont="1" applyFill="1" applyAlignment="1" applyProtection="1">
      <alignment horizontal="center"/>
    </xf>
    <xf numFmtId="0" fontId="4" fillId="0" borderId="0" xfId="21" applyFont="1" applyFill="1" applyAlignment="1" applyProtection="1">
      <alignment horizontal="center"/>
    </xf>
    <xf numFmtId="0" fontId="22" fillId="2" borderId="0" xfId="10" applyFont="1" applyFill="1" applyAlignment="1" applyProtection="1"/>
    <xf numFmtId="0" fontId="12" fillId="0" borderId="33" xfId="21" applyFont="1" applyFill="1" applyBorder="1"/>
    <xf numFmtId="0" fontId="23" fillId="0" borderId="33" xfId="21" applyFont="1" applyFill="1" applyBorder="1"/>
    <xf numFmtId="0" fontId="24" fillId="0" borderId="33" xfId="21" applyFont="1" applyFill="1" applyBorder="1"/>
    <xf numFmtId="0" fontId="25" fillId="0" borderId="33" xfId="21" applyFont="1" applyFill="1" applyBorder="1" applyAlignment="1"/>
    <xf numFmtId="0" fontId="4" fillId="2" borderId="0" xfId="21" applyFont="1" applyFill="1" applyAlignment="1" applyProtection="1">
      <alignment horizontal="center"/>
    </xf>
    <xf numFmtId="165" fontId="3" fillId="6" borderId="1" xfId="35" quotePrefix="1" applyNumberFormat="1" applyFont="1" applyFill="1" applyBorder="1" applyAlignment="1" applyProtection="1">
      <alignment horizontal="right" vertical="center"/>
    </xf>
    <xf numFmtId="0" fontId="2" fillId="5" borderId="0" xfId="9" applyFill="1" applyAlignment="1" applyProtection="1"/>
    <xf numFmtId="0" fontId="15" fillId="3" borderId="34" xfId="33" applyFont="1" applyFill="1" applyBorder="1" applyAlignment="1">
      <alignment horizontal="center" vertical="center"/>
    </xf>
    <xf numFmtId="0" fontId="15" fillId="3" borderId="21" xfId="33" applyFont="1" applyFill="1" applyBorder="1" applyAlignment="1">
      <alignment horizontal="center" vertical="top"/>
    </xf>
    <xf numFmtId="3" fontId="8" fillId="3" borderId="21" xfId="33" applyNumberFormat="1" applyFont="1" applyFill="1" applyBorder="1" applyAlignment="1">
      <alignment horizontal="left" vertical="top"/>
    </xf>
    <xf numFmtId="0" fontId="8" fillId="3" borderId="21" xfId="0" applyFont="1" applyFill="1" applyBorder="1"/>
    <xf numFmtId="0" fontId="3" fillId="3" borderId="22" xfId="0" applyFont="1" applyFill="1" applyBorder="1"/>
    <xf numFmtId="0" fontId="3" fillId="3" borderId="35" xfId="33" applyFont="1" applyFill="1" applyBorder="1" applyAlignment="1">
      <alignment horizontal="left" vertical="top"/>
    </xf>
    <xf numFmtId="0" fontId="3" fillId="3" borderId="36" xfId="0" applyFont="1" applyFill="1" applyBorder="1"/>
    <xf numFmtId="0" fontId="4" fillId="3" borderId="37" xfId="33" applyFont="1" applyFill="1" applyBorder="1" applyAlignment="1">
      <alignment horizontal="left" vertical="top"/>
    </xf>
    <xf numFmtId="0" fontId="4" fillId="3" borderId="38" xfId="33" applyFont="1" applyFill="1" applyBorder="1" applyAlignment="1">
      <alignment horizontal="left" vertical="top"/>
    </xf>
    <xf numFmtId="3" fontId="8" fillId="3" borderId="38" xfId="33" applyNumberFormat="1" applyFont="1" applyFill="1" applyBorder="1" applyAlignment="1">
      <alignment horizontal="left" vertical="top"/>
    </xf>
    <xf numFmtId="0" fontId="8" fillId="3" borderId="38" xfId="0" applyFont="1" applyFill="1" applyBorder="1"/>
    <xf numFmtId="0" fontId="3" fillId="3" borderId="39" xfId="0" applyFont="1" applyFill="1" applyBorder="1"/>
    <xf numFmtId="0" fontId="13" fillId="3" borderId="34" xfId="33" applyFont="1" applyFill="1" applyBorder="1" applyAlignment="1">
      <alignment horizontal="left" vertical="top"/>
    </xf>
    <xf numFmtId="0" fontId="15" fillId="3" borderId="21" xfId="33" applyFont="1" applyFill="1" applyBorder="1" applyAlignment="1">
      <alignment horizontal="left" vertical="top"/>
    </xf>
    <xf numFmtId="0" fontId="4" fillId="3" borderId="21" xfId="33" applyFont="1" applyFill="1" applyBorder="1" applyAlignment="1">
      <alignment horizontal="left" vertical="top"/>
    </xf>
    <xf numFmtId="0" fontId="3" fillId="0" borderId="34" xfId="0" applyFont="1" applyFill="1" applyBorder="1"/>
    <xf numFmtId="0" fontId="15" fillId="3" borderId="21" xfId="33" applyFont="1" applyFill="1" applyBorder="1" applyAlignment="1">
      <alignment horizontal="left" vertical="center"/>
    </xf>
    <xf numFmtId="0" fontId="13" fillId="3" borderId="34" xfId="33" applyFont="1" applyFill="1" applyBorder="1" applyAlignment="1">
      <alignment horizontal="center" vertical="center"/>
    </xf>
    <xf numFmtId="0" fontId="15" fillId="3" borderId="21" xfId="33" applyFont="1" applyFill="1" applyBorder="1" applyAlignment="1">
      <alignment horizontal="center" vertical="center"/>
    </xf>
    <xf numFmtId="0" fontId="10" fillId="3" borderId="21" xfId="0" applyFont="1" applyFill="1" applyBorder="1"/>
    <xf numFmtId="0" fontId="10" fillId="3" borderId="38" xfId="0" applyFont="1" applyFill="1" applyBorder="1"/>
    <xf numFmtId="0" fontId="4" fillId="3" borderId="21" xfId="33" applyFont="1" applyFill="1" applyBorder="1" applyAlignment="1">
      <alignment horizontal="center" vertical="top"/>
    </xf>
    <xf numFmtId="0" fontId="8" fillId="3" borderId="21" xfId="15" applyFont="1" applyFill="1" applyBorder="1"/>
    <xf numFmtId="0" fontId="3" fillId="3" borderId="22" xfId="15" applyFont="1" applyFill="1" applyBorder="1"/>
    <xf numFmtId="0" fontId="3" fillId="3" borderId="36" xfId="15" applyFont="1" applyFill="1" applyBorder="1"/>
    <xf numFmtId="0" fontId="8" fillId="3" borderId="38" xfId="15" applyFont="1" applyFill="1" applyBorder="1"/>
    <xf numFmtId="0" fontId="3" fillId="3" borderId="39" xfId="15" applyFont="1" applyFill="1" applyBorder="1"/>
    <xf numFmtId="0" fontId="4" fillId="5" borderId="4" xfId="33" applyFont="1" applyFill="1" applyBorder="1" applyAlignment="1">
      <alignment horizontal="center" vertical="center"/>
    </xf>
    <xf numFmtId="165" fontId="4" fillId="6" borderId="4" xfId="35" applyNumberFormat="1" applyFont="1" applyFill="1" applyBorder="1" applyAlignment="1" applyProtection="1">
      <alignment horizontal="center" vertical="center"/>
    </xf>
    <xf numFmtId="165" fontId="4" fillId="7" borderId="4" xfId="35" applyNumberFormat="1" applyFont="1" applyFill="1" applyBorder="1" applyAlignment="1" applyProtection="1">
      <alignment horizontal="center" vertical="center"/>
    </xf>
    <xf numFmtId="0" fontId="3" fillId="0" borderId="3" xfId="35" applyFont="1" applyFill="1" applyBorder="1" applyAlignment="1" applyProtection="1">
      <alignment horizontal="left" vertical="center" wrapText="1"/>
    </xf>
    <xf numFmtId="165" fontId="3" fillId="5" borderId="4" xfId="35" applyNumberFormat="1" applyFont="1" applyFill="1" applyBorder="1" applyAlignment="1" applyProtection="1">
      <alignment horizontal="right" vertical="center" wrapText="1"/>
    </xf>
    <xf numFmtId="0" fontId="3" fillId="0" borderId="32" xfId="35" applyFont="1" applyFill="1" applyBorder="1" applyAlignment="1" applyProtection="1">
      <alignment horizontal="left" vertical="center" wrapText="1"/>
    </xf>
    <xf numFmtId="0" fontId="3" fillId="0" borderId="2" xfId="35" applyFont="1" applyFill="1" applyBorder="1" applyAlignment="1" applyProtection="1">
      <alignment horizontal="left" vertical="center" wrapText="1"/>
    </xf>
    <xf numFmtId="0" fontId="3" fillId="0" borderId="1" xfId="35" applyFont="1" applyFill="1" applyBorder="1" applyAlignment="1" applyProtection="1">
      <alignment horizontal="left" vertical="center" wrapText="1"/>
    </xf>
    <xf numFmtId="0" fontId="3" fillId="0" borderId="40" xfId="35" applyFont="1" applyFill="1" applyBorder="1" applyAlignment="1" applyProtection="1">
      <alignment horizontal="left" vertical="center" wrapText="1"/>
    </xf>
    <xf numFmtId="0" fontId="4" fillId="0" borderId="4" xfId="35" applyFont="1" applyFill="1" applyBorder="1" applyAlignment="1" applyProtection="1">
      <alignment horizontal="center" vertical="center"/>
    </xf>
    <xf numFmtId="0" fontId="46" fillId="3" borderId="0" xfId="33" applyFont="1" applyFill="1" applyBorder="1" applyAlignment="1">
      <alignment horizontal="left" vertical="top"/>
    </xf>
    <xf numFmtId="0" fontId="31" fillId="0" borderId="33" xfId="9" quotePrefix="1" applyFont="1" applyFill="1" applyBorder="1" applyAlignment="1" applyProtection="1">
      <alignment horizontal="center"/>
    </xf>
    <xf numFmtId="0" fontId="31" fillId="0" borderId="33" xfId="9" applyFont="1" applyFill="1" applyBorder="1" applyAlignment="1" applyProtection="1">
      <alignment horizontal="center"/>
    </xf>
    <xf numFmtId="0" fontId="25" fillId="0" borderId="33" xfId="21" applyFont="1" applyFill="1" applyBorder="1" applyAlignment="1">
      <alignment horizontal="center"/>
    </xf>
    <xf numFmtId="0" fontId="3" fillId="2" borderId="4" xfId="0" applyFont="1" applyFill="1" applyBorder="1"/>
    <xf numFmtId="168" fontId="4" fillId="7" borderId="4" xfId="1" applyNumberFormat="1" applyFont="1" applyFill="1" applyBorder="1" applyAlignment="1" applyProtection="1">
      <alignment horizontal="center" vertical="center"/>
    </xf>
    <xf numFmtId="0" fontId="43" fillId="3" borderId="0" xfId="33" applyFont="1" applyFill="1" applyBorder="1" applyAlignment="1">
      <alignment horizontal="left" vertical="center"/>
    </xf>
    <xf numFmtId="165" fontId="3" fillId="2" borderId="0" xfId="0" applyNumberFormat="1" applyFont="1" applyFill="1"/>
    <xf numFmtId="0" fontId="3" fillId="0" borderId="6" xfId="35" applyFont="1" applyFill="1" applyBorder="1" applyAlignment="1" applyProtection="1">
      <alignment horizontal="center" vertical="center"/>
      <protection hidden="1"/>
    </xf>
    <xf numFmtId="169" fontId="4" fillId="0" borderId="11" xfId="35" applyNumberFormat="1" applyFont="1" applyFill="1" applyBorder="1" applyAlignment="1" applyProtection="1">
      <alignment horizontal="center" vertical="center"/>
    </xf>
    <xf numFmtId="0" fontId="4" fillId="0" borderId="9" xfId="35" applyFont="1" applyFill="1" applyBorder="1" applyAlignment="1" applyProtection="1">
      <alignment horizontal="center" vertical="top" wrapText="1"/>
    </xf>
    <xf numFmtId="3" fontId="16" fillId="0" borderId="7" xfId="35" applyNumberFormat="1" applyFont="1" applyFill="1" applyBorder="1" applyAlignment="1" applyProtection="1">
      <alignment horizontal="left" vertical="center" wrapText="1"/>
    </xf>
    <xf numFmtId="165" fontId="4" fillId="0" borderId="29" xfId="35" applyNumberFormat="1" applyFont="1" applyFill="1" applyBorder="1" applyAlignment="1" applyProtection="1">
      <alignment horizontal="right" vertical="center"/>
    </xf>
    <xf numFmtId="165" fontId="4" fillId="0" borderId="32" xfId="35" applyNumberFormat="1" applyFont="1" applyFill="1" applyBorder="1" applyAlignment="1" applyProtection="1">
      <alignment horizontal="right" vertical="center"/>
    </xf>
    <xf numFmtId="0" fontId="2" fillId="0" borderId="1" xfId="9" quotePrefix="1" applyFill="1" applyBorder="1" applyAlignment="1" applyProtection="1">
      <alignment horizontal="left" vertical="top" wrapText="1"/>
    </xf>
    <xf numFmtId="165" fontId="4" fillId="5" borderId="29" xfId="35" applyNumberFormat="1" applyFont="1" applyFill="1" applyBorder="1" applyAlignment="1" applyProtection="1">
      <alignment horizontal="center" vertical="center" wrapText="1"/>
    </xf>
    <xf numFmtId="165" fontId="4" fillId="0" borderId="40" xfId="35" applyNumberFormat="1" applyFont="1" applyFill="1" applyBorder="1" applyAlignment="1" applyProtection="1">
      <alignment horizontal="right" vertical="center"/>
    </xf>
    <xf numFmtId="165" fontId="3" fillId="5" borderId="41" xfId="35" applyNumberFormat="1" applyFont="1" applyFill="1" applyBorder="1" applyAlignment="1" applyProtection="1">
      <alignment horizontal="right" vertical="center"/>
    </xf>
    <xf numFmtId="165" fontId="3" fillId="5" borderId="42" xfId="35" applyNumberFormat="1" applyFont="1" applyFill="1" applyBorder="1" applyAlignment="1" applyProtection="1">
      <alignment horizontal="right" vertical="center"/>
    </xf>
    <xf numFmtId="0" fontId="16" fillId="0" borderId="3" xfId="35" applyFont="1" applyFill="1" applyBorder="1" applyAlignment="1" applyProtection="1">
      <alignment horizontal="left" vertical="center" wrapText="1"/>
    </xf>
    <xf numFmtId="165" fontId="4" fillId="0" borderId="43" xfId="35" applyNumberFormat="1" applyFont="1" applyFill="1" applyBorder="1" applyAlignment="1" applyProtection="1">
      <alignment horizontal="right" vertical="center"/>
    </xf>
    <xf numFmtId="165" fontId="4" fillId="0" borderId="2"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xf>
    <xf numFmtId="0" fontId="16" fillId="0" borderId="31" xfId="35" applyFont="1" applyFill="1" applyBorder="1" applyAlignment="1" applyProtection="1">
      <alignment horizontal="left" vertical="center" wrapText="1"/>
    </xf>
    <xf numFmtId="168" fontId="3" fillId="6" borderId="11" xfId="1" applyNumberFormat="1" applyFont="1" applyFill="1" applyBorder="1" applyAlignment="1" applyProtection="1">
      <alignment horizontal="left" vertical="top"/>
    </xf>
    <xf numFmtId="165" fontId="3" fillId="6" borderId="14" xfId="35" quotePrefix="1" applyNumberFormat="1" applyFont="1" applyFill="1" applyBorder="1" applyAlignment="1" applyProtection="1">
      <alignment horizontal="right" vertical="center"/>
    </xf>
    <xf numFmtId="168" fontId="3" fillId="6" borderId="15" xfId="1" applyNumberFormat="1" applyFont="1" applyFill="1" applyBorder="1" applyAlignment="1" applyProtection="1">
      <alignment horizontal="left" vertical="top"/>
    </xf>
    <xf numFmtId="0" fontId="2" fillId="0" borderId="1" xfId="9" quotePrefix="1" applyFill="1" applyBorder="1" applyAlignment="1" applyProtection="1">
      <alignment horizontal="right" vertical="center" wrapText="1"/>
    </xf>
    <xf numFmtId="0" fontId="3" fillId="0" borderId="7" xfId="35" applyFont="1" applyFill="1" applyBorder="1" applyAlignment="1" applyProtection="1">
      <alignment horizontal="left" vertical="center" wrapText="1"/>
    </xf>
    <xf numFmtId="0" fontId="4" fillId="0" borderId="44" xfId="35" applyFont="1" applyFill="1" applyBorder="1" applyAlignment="1" applyProtection="1">
      <alignment horizontal="center" vertical="top" wrapText="1"/>
    </xf>
    <xf numFmtId="0" fontId="3" fillId="0" borderId="10" xfId="35" applyFont="1" applyFill="1" applyBorder="1" applyAlignment="1" applyProtection="1">
      <alignment horizontal="center" vertical="top" wrapText="1"/>
    </xf>
    <xf numFmtId="0" fontId="3" fillId="0" borderId="12" xfId="35" applyFont="1" applyFill="1" applyBorder="1" applyAlignment="1" applyProtection="1">
      <alignment horizontal="center" vertical="top" wrapText="1"/>
    </xf>
    <xf numFmtId="0" fontId="8" fillId="3" borderId="22" xfId="0" applyFont="1" applyFill="1" applyBorder="1"/>
    <xf numFmtId="0" fontId="8" fillId="3" borderId="36" xfId="0" applyFont="1" applyFill="1" applyBorder="1"/>
    <xf numFmtId="0" fontId="8" fillId="3" borderId="39" xfId="0" applyFont="1" applyFill="1" applyBorder="1"/>
    <xf numFmtId="171" fontId="4" fillId="0" borderId="1" xfId="35" applyNumberFormat="1" applyFont="1" applyFill="1" applyBorder="1" applyAlignment="1" applyProtection="1">
      <alignment horizontal="center" vertical="center"/>
    </xf>
    <xf numFmtId="171" fontId="3" fillId="0" borderId="1" xfId="35" applyNumberFormat="1" applyFont="1" applyFill="1" applyBorder="1" applyAlignment="1" applyProtection="1">
      <alignment horizontal="center" vertical="center"/>
    </xf>
    <xf numFmtId="0" fontId="47" fillId="0" borderId="0" xfId="35" applyFont="1" applyFill="1" applyBorder="1" applyAlignment="1" applyProtection="1">
      <alignment horizontal="right" vertical="center" wrapText="1"/>
      <protection hidden="1"/>
    </xf>
    <xf numFmtId="0" fontId="3" fillId="0" borderId="0" xfId="21" applyFont="1" applyFill="1" applyAlignment="1" applyProtection="1">
      <alignment horizontal="justify" wrapText="1"/>
    </xf>
    <xf numFmtId="0" fontId="4" fillId="0" borderId="0" xfId="21" applyFont="1" applyFill="1" applyAlignment="1" applyProtection="1">
      <alignment horizontal="justify" wrapText="1"/>
    </xf>
    <xf numFmtId="0" fontId="4" fillId="3" borderId="0" xfId="33" applyFont="1" applyFill="1" applyBorder="1" applyAlignment="1">
      <alignment horizontal="justify" vertical="top" wrapText="1"/>
    </xf>
    <xf numFmtId="0" fontId="12" fillId="0" borderId="33" xfId="21" applyFont="1" applyFill="1" applyBorder="1" applyAlignment="1">
      <alignment horizontal="justify" wrapText="1"/>
    </xf>
    <xf numFmtId="0" fontId="24" fillId="0" borderId="33" xfId="21" applyFont="1" applyFill="1" applyBorder="1" applyAlignment="1">
      <alignment horizontal="justify" wrapText="1"/>
    </xf>
    <xf numFmtId="0" fontId="8" fillId="0" borderId="33" xfId="21" applyFont="1" applyFill="1" applyBorder="1" applyAlignment="1">
      <alignment horizontal="justify" wrapText="1"/>
    </xf>
    <xf numFmtId="0" fontId="12" fillId="0" borderId="33" xfId="10" applyFont="1" applyFill="1" applyBorder="1" applyAlignment="1" applyProtection="1">
      <alignment horizontal="justify" wrapText="1"/>
    </xf>
    <xf numFmtId="0" fontId="3" fillId="2" borderId="0" xfId="21" applyFont="1" applyFill="1" applyAlignment="1" applyProtection="1">
      <alignment horizontal="justify" wrapText="1"/>
    </xf>
    <xf numFmtId="168" fontId="45" fillId="0" borderId="0" xfId="1" applyNumberFormat="1" applyFont="1" applyFill="1" applyBorder="1" applyAlignment="1" applyProtection="1">
      <alignment horizontal="left" vertical="center"/>
    </xf>
    <xf numFmtId="165" fontId="4" fillId="6" borderId="1" xfId="35" quotePrefix="1" applyNumberFormat="1" applyFont="1" applyFill="1" applyBorder="1" applyAlignment="1" applyProtection="1">
      <alignment horizontal="center" vertical="center"/>
    </xf>
    <xf numFmtId="165" fontId="4" fillId="6" borderId="14" xfId="35" quotePrefix="1" applyNumberFormat="1" applyFont="1" applyFill="1" applyBorder="1" applyAlignment="1" applyProtection="1">
      <alignment horizontal="center" vertical="center"/>
    </xf>
    <xf numFmtId="168" fontId="4" fillId="0" borderId="4" xfId="1" applyNumberFormat="1" applyFont="1" applyFill="1" applyBorder="1" applyAlignment="1" applyProtection="1">
      <alignment horizontal="center" vertical="center" wrapText="1"/>
    </xf>
    <xf numFmtId="0" fontId="3" fillId="0" borderId="43" xfId="35" applyFont="1" applyFill="1" applyBorder="1" applyAlignment="1" applyProtection="1">
      <alignment horizontal="left" vertical="center" wrapText="1"/>
    </xf>
    <xf numFmtId="0" fontId="25" fillId="0" borderId="33" xfId="21" applyFont="1" applyFill="1" applyBorder="1" applyAlignment="1">
      <alignment horizontal="left"/>
    </xf>
    <xf numFmtId="0" fontId="25" fillId="0" borderId="33" xfId="21" applyFont="1" applyFill="1" applyBorder="1" applyAlignment="1">
      <alignment horizontal="center" vertical="center"/>
    </xf>
    <xf numFmtId="165" fontId="3" fillId="6" borderId="43" xfId="35" quotePrefix="1" applyNumberFormat="1" applyFont="1" applyFill="1" applyBorder="1" applyAlignment="1" applyProtection="1">
      <alignment horizontal="right" vertical="center"/>
    </xf>
    <xf numFmtId="165" fontId="3" fillId="6" borderId="45" xfId="35" quotePrefix="1" applyNumberFormat="1" applyFont="1" applyFill="1" applyBorder="1" applyAlignment="1" applyProtection="1">
      <alignment horizontal="right" vertical="center"/>
    </xf>
    <xf numFmtId="0" fontId="31" fillId="0" borderId="0" xfId="9" applyFont="1" applyFill="1" applyAlignment="1" applyProtection="1">
      <alignment horizontal="left"/>
    </xf>
    <xf numFmtId="0" fontId="2" fillId="5" borderId="0" xfId="9" applyFill="1" applyAlignment="1" applyProtection="1">
      <alignment horizontal="right"/>
    </xf>
    <xf numFmtId="0" fontId="31" fillId="0" borderId="0" xfId="9" applyFont="1" applyFill="1" applyAlignment="1" applyProtection="1">
      <alignment horizontal="right"/>
    </xf>
    <xf numFmtId="165" fontId="3" fillId="5" borderId="4" xfId="35" applyNumberFormat="1" applyFont="1" applyFill="1" applyBorder="1" applyAlignment="1" applyProtection="1">
      <alignment horizontal="right" vertical="center"/>
    </xf>
    <xf numFmtId="165" fontId="3" fillId="5" borderId="11" xfId="35" applyNumberFormat="1" applyFont="1" applyFill="1" applyBorder="1" applyAlignment="1" applyProtection="1">
      <alignment horizontal="right" vertical="center"/>
    </xf>
    <xf numFmtId="165" fontId="4" fillId="5" borderId="4" xfId="35" applyNumberFormat="1" applyFont="1" applyFill="1" applyBorder="1" applyAlignment="1" applyProtection="1">
      <alignment horizontal="right" vertical="center"/>
    </xf>
    <xf numFmtId="165" fontId="4" fillId="0" borderId="1" xfId="35" applyNumberFormat="1" applyFont="1" applyFill="1" applyBorder="1" applyAlignment="1" applyProtection="1">
      <alignment horizontal="right" vertical="center"/>
    </xf>
    <xf numFmtId="0" fontId="4" fillId="0" borderId="3" xfId="35" applyFont="1" applyFill="1" applyBorder="1" applyAlignment="1" applyProtection="1">
      <alignment horizontal="left" vertical="center" wrapText="1"/>
    </xf>
    <xf numFmtId="169" fontId="4" fillId="0" borderId="4" xfId="35" applyNumberFormat="1" applyFont="1" applyFill="1" applyBorder="1" applyAlignment="1" applyProtection="1">
      <alignment horizontal="center" vertical="center"/>
    </xf>
    <xf numFmtId="0" fontId="3" fillId="0" borderId="7" xfId="0" applyFont="1" applyFill="1" applyBorder="1"/>
    <xf numFmtId="10" fontId="3" fillId="5" borderId="4" xfId="35" applyNumberFormat="1" applyFont="1" applyFill="1" applyBorder="1" applyAlignment="1" applyProtection="1">
      <alignment horizontal="center" vertical="center"/>
    </xf>
    <xf numFmtId="168" fontId="4" fillId="7" borderId="16" xfId="1" applyNumberFormat="1" applyFont="1" applyFill="1" applyBorder="1" applyAlignment="1" applyProtection="1">
      <alignment horizontal="center" vertical="center"/>
    </xf>
    <xf numFmtId="165" fontId="3" fillId="6" borderId="11" xfId="35" applyNumberFormat="1" applyFont="1" applyFill="1" applyBorder="1" applyAlignment="1" applyProtection="1">
      <alignment horizontal="right" vertical="center"/>
    </xf>
    <xf numFmtId="0" fontId="33" fillId="0" borderId="0" xfId="0" applyFont="1"/>
    <xf numFmtId="0" fontId="4" fillId="0" borderId="0" xfId="21" applyFont="1" applyFill="1" applyAlignment="1" applyProtection="1">
      <alignment horizontal="center" wrapText="1"/>
    </xf>
    <xf numFmtId="0" fontId="8" fillId="0" borderId="0" xfId="21" applyFont="1" applyFill="1" applyAlignment="1" applyProtection="1">
      <alignment horizontal="center" wrapText="1"/>
    </xf>
    <xf numFmtId="0" fontId="12" fillId="0" borderId="33" xfId="21" applyFont="1" applyFill="1" applyBorder="1" applyAlignment="1">
      <alignment horizontal="center"/>
    </xf>
    <xf numFmtId="0" fontId="8" fillId="0" borderId="0" xfId="21" applyFont="1" applyFill="1" applyAlignment="1" applyProtection="1">
      <alignment horizontal="center"/>
    </xf>
    <xf numFmtId="0" fontId="12" fillId="0" borderId="0" xfId="21" applyFont="1" applyFill="1" applyProtection="1"/>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0" fontId="48" fillId="0" borderId="0" xfId="0" applyFont="1"/>
    <xf numFmtId="0" fontId="0" fillId="0" borderId="0" xfId="0" quotePrefix="1"/>
    <xf numFmtId="0" fontId="2" fillId="0" borderId="0" xfId="9" applyFill="1" applyAlignment="1" applyProtection="1">
      <alignment horizontal="left"/>
    </xf>
    <xf numFmtId="3" fontId="44" fillId="5" borderId="0" xfId="35" applyNumberFormat="1" applyFont="1" applyFill="1" applyBorder="1" applyAlignment="1" applyProtection="1">
      <alignment horizontal="center" vertical="top" wrapText="1"/>
      <protection hidden="1"/>
    </xf>
    <xf numFmtId="0" fontId="3" fillId="0" borderId="5" xfId="35" applyFont="1" applyFill="1" applyBorder="1" applyAlignment="1" applyProtection="1">
      <alignment horizontal="justify" vertical="top" wrapText="1"/>
    </xf>
    <xf numFmtId="0" fontId="3" fillId="0" borderId="32" xfId="35" applyFont="1" applyFill="1" applyBorder="1" applyAlignment="1" applyProtection="1">
      <alignment horizontal="left" vertical="top" wrapText="1"/>
    </xf>
    <xf numFmtId="165" fontId="3" fillId="5" borderId="31" xfId="35" applyNumberFormat="1" applyFont="1" applyFill="1" applyBorder="1" applyAlignment="1" applyProtection="1">
      <alignment horizontal="right" vertical="center"/>
    </xf>
    <xf numFmtId="168" fontId="3" fillId="5" borderId="46" xfId="1" applyNumberFormat="1" applyFont="1" applyFill="1" applyBorder="1" applyAlignment="1" applyProtection="1">
      <alignment horizontal="left" vertical="top"/>
    </xf>
    <xf numFmtId="0" fontId="2" fillId="0" borderId="0" xfId="9" applyFill="1" applyAlignment="1" applyProtection="1">
      <alignment horizontal="right"/>
    </xf>
    <xf numFmtId="0" fontId="50" fillId="5" borderId="0" xfId="9" applyFont="1" applyFill="1" applyAlignment="1" applyProtection="1">
      <alignment horizontal="right"/>
    </xf>
    <xf numFmtId="0" fontId="50" fillId="5" borderId="0" xfId="9" applyFont="1" applyFill="1" applyAlignment="1" applyProtection="1">
      <alignment horizontal="left"/>
    </xf>
    <xf numFmtId="0" fontId="51" fillId="5" borderId="0" xfId="15" applyFont="1" applyFill="1"/>
    <xf numFmtId="0" fontId="4" fillId="0" borderId="40" xfId="35" applyFont="1" applyFill="1" applyBorder="1" applyAlignment="1" applyProtection="1">
      <alignment horizontal="center" vertical="top" wrapText="1"/>
    </xf>
    <xf numFmtId="0" fontId="4" fillId="0" borderId="2" xfId="35" applyFont="1" applyFill="1" applyBorder="1" applyAlignment="1" applyProtection="1">
      <alignment horizontal="left" vertical="top" wrapText="1"/>
    </xf>
    <xf numFmtId="0" fontId="4" fillId="0" borderId="30" xfId="35" applyFont="1" applyFill="1" applyBorder="1" applyAlignment="1" applyProtection="1">
      <alignment horizontal="center" vertical="top" wrapText="1"/>
    </xf>
    <xf numFmtId="0" fontId="4" fillId="2" borderId="0" xfId="0" applyFont="1" applyFill="1"/>
    <xf numFmtId="0" fontId="3" fillId="2" borderId="0" xfId="0" applyFont="1" applyFill="1" applyAlignment="1">
      <alignment wrapText="1"/>
    </xf>
    <xf numFmtId="0" fontId="8" fillId="0" borderId="0" xfId="35" applyFont="1" applyFill="1" applyBorder="1" applyAlignment="1" applyProtection="1">
      <alignment horizontal="left" vertical="center"/>
      <protection hidden="1"/>
    </xf>
    <xf numFmtId="0" fontId="4" fillId="0" borderId="0" xfId="35" applyFont="1" applyFill="1" applyBorder="1" applyAlignment="1" applyProtection="1">
      <alignment horizontal="right" vertical="center"/>
      <protection hidden="1"/>
    </xf>
    <xf numFmtId="0" fontId="4" fillId="0" borderId="0" xfId="33" applyFont="1" applyFill="1" applyBorder="1" applyAlignment="1">
      <alignment horizontal="left" vertical="top"/>
    </xf>
    <xf numFmtId="168" fontId="4" fillId="0" borderId="0" xfId="1" applyNumberFormat="1" applyFont="1" applyFill="1" applyBorder="1" applyAlignment="1" applyProtection="1">
      <alignment horizontal="right" vertical="center" wrapText="1"/>
    </xf>
    <xf numFmtId="168" fontId="3" fillId="0" borderId="0" xfId="1" applyNumberFormat="1" applyFont="1" applyFill="1" applyBorder="1" applyAlignment="1" applyProtection="1">
      <alignment horizontal="right" vertical="center"/>
    </xf>
    <xf numFmtId="0" fontId="4" fillId="0" borderId="7" xfId="35" applyFont="1" applyFill="1" applyBorder="1" applyAlignment="1" applyProtection="1">
      <alignment horizontal="center" vertical="top" wrapText="1"/>
    </xf>
    <xf numFmtId="165" fontId="3" fillId="5" borderId="18" xfId="35" applyNumberFormat="1" applyFont="1" applyFill="1" applyBorder="1" applyAlignment="1" applyProtection="1">
      <alignment horizontal="right" vertical="center"/>
    </xf>
    <xf numFmtId="0" fontId="4" fillId="0" borderId="1" xfId="35" applyFont="1" applyFill="1" applyBorder="1" applyAlignment="1" applyProtection="1">
      <alignment horizontal="center" vertical="center" wrapText="1"/>
    </xf>
    <xf numFmtId="0" fontId="4" fillId="0" borderId="3" xfId="35" applyFont="1" applyFill="1" applyBorder="1" applyAlignment="1" applyProtection="1">
      <alignment horizontal="center" vertical="center" wrapText="1"/>
    </xf>
    <xf numFmtId="14" fontId="4" fillId="0" borderId="1" xfId="35" applyNumberFormat="1" applyFont="1" applyFill="1" applyBorder="1" applyAlignment="1" applyProtection="1">
      <alignment horizontal="center" vertical="center" wrapText="1"/>
    </xf>
    <xf numFmtId="14" fontId="4" fillId="0" borderId="3" xfId="35" applyNumberFormat="1" applyFont="1" applyFill="1" applyBorder="1" applyAlignment="1" applyProtection="1">
      <alignment horizontal="center" vertical="center" wrapText="1"/>
    </xf>
    <xf numFmtId="14" fontId="3" fillId="0" borderId="4" xfId="35" applyNumberFormat="1" applyFont="1" applyFill="1" applyBorder="1" applyAlignment="1" applyProtection="1">
      <alignment horizontal="center" vertical="center"/>
    </xf>
    <xf numFmtId="14" fontId="3" fillId="0" borderId="11" xfId="35" applyNumberFormat="1" applyFont="1" applyFill="1" applyBorder="1" applyAlignment="1" applyProtection="1">
      <alignment horizontal="center" vertical="center"/>
    </xf>
    <xf numFmtId="0" fontId="4" fillId="6" borderId="19" xfId="35" applyFont="1" applyFill="1" applyBorder="1" applyAlignment="1" applyProtection="1">
      <alignment horizontal="center" vertical="top" wrapText="1"/>
    </xf>
    <xf numFmtId="0" fontId="3" fillId="6" borderId="21" xfId="0" applyFont="1" applyFill="1" applyBorder="1"/>
    <xf numFmtId="0" fontId="3" fillId="6" borderId="22" xfId="0" applyFont="1" applyFill="1" applyBorder="1"/>
    <xf numFmtId="0" fontId="3" fillId="6" borderId="0" xfId="0" applyFont="1" applyFill="1" applyBorder="1" applyAlignment="1">
      <alignment vertical="center"/>
    </xf>
    <xf numFmtId="0" fontId="3" fillId="6" borderId="36" xfId="0" applyFont="1" applyFill="1" applyBorder="1" applyAlignment="1">
      <alignment vertical="center"/>
    </xf>
    <xf numFmtId="165" fontId="4" fillId="5" borderId="1" xfId="35" applyNumberFormat="1" applyFont="1" applyFill="1" applyBorder="1" applyAlignment="1" applyProtection="1">
      <alignment horizontal="right" vertical="center"/>
    </xf>
    <xf numFmtId="0" fontId="3" fillId="0" borderId="5" xfId="35" applyFont="1" applyFill="1" applyBorder="1" applyAlignment="1" applyProtection="1">
      <alignment horizontal="left" vertical="top" wrapText="1"/>
    </xf>
    <xf numFmtId="165" fontId="4" fillId="0" borderId="46" xfId="35" applyNumberFormat="1" applyFont="1" applyFill="1" applyBorder="1" applyAlignment="1" applyProtection="1">
      <alignment horizontal="right" vertical="center"/>
    </xf>
    <xf numFmtId="10" fontId="3" fillId="5" borderId="11" xfId="35" applyNumberFormat="1" applyFont="1" applyFill="1" applyBorder="1" applyAlignment="1" applyProtection="1">
      <alignment horizontal="center" vertical="center"/>
    </xf>
    <xf numFmtId="0" fontId="4" fillId="0" borderId="21" xfId="35" applyFont="1" applyFill="1" applyBorder="1" applyAlignment="1" applyProtection="1">
      <alignment horizontal="center" vertical="top" wrapText="1"/>
    </xf>
    <xf numFmtId="0" fontId="4" fillId="0" borderId="22" xfId="35" applyFont="1" applyFill="1" applyBorder="1" applyAlignment="1" applyProtection="1">
      <alignment horizontal="center" vertical="top" wrapText="1"/>
    </xf>
    <xf numFmtId="14" fontId="4" fillId="0" borderId="43" xfId="35" applyNumberFormat="1" applyFont="1" applyFill="1" applyBorder="1" applyAlignment="1" applyProtection="1">
      <alignment horizontal="center" vertical="top" wrapText="1"/>
    </xf>
    <xf numFmtId="0" fontId="4" fillId="0" borderId="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4" fillId="0" borderId="2" xfId="35" applyFont="1" applyFill="1" applyBorder="1" applyAlignment="1" applyProtection="1">
      <alignment horizontal="left" vertical="center" wrapText="1"/>
    </xf>
    <xf numFmtId="0" fontId="3" fillId="0" borderId="47" xfId="35" applyFont="1" applyFill="1" applyBorder="1" applyAlignment="1" applyProtection="1">
      <alignment horizontal="center" vertical="center"/>
      <protection hidden="1"/>
    </xf>
    <xf numFmtId="165" fontId="4" fillId="0" borderId="48" xfId="35" applyNumberFormat="1" applyFont="1" applyFill="1" applyBorder="1" applyAlignment="1" applyProtection="1">
      <alignment horizontal="right" vertical="center"/>
    </xf>
    <xf numFmtId="0" fontId="3" fillId="0" borderId="29" xfId="35" applyFont="1" applyFill="1" applyBorder="1" applyAlignment="1" applyProtection="1">
      <alignment horizontal="center" vertical="center"/>
      <protection hidden="1"/>
    </xf>
    <xf numFmtId="0" fontId="3" fillId="0" borderId="31" xfId="35" applyFont="1" applyFill="1" applyBorder="1" applyAlignment="1" applyProtection="1">
      <alignment horizontal="justify" vertical="top" wrapText="1"/>
    </xf>
    <xf numFmtId="165" fontId="3" fillId="0" borderId="29" xfId="35" applyNumberFormat="1" applyFont="1" applyFill="1" applyBorder="1" applyAlignment="1" applyProtection="1">
      <alignment horizontal="right" vertical="center"/>
    </xf>
    <xf numFmtId="165" fontId="3" fillId="0" borderId="46" xfId="35" applyNumberFormat="1" applyFont="1" applyFill="1" applyBorder="1" applyAlignment="1" applyProtection="1">
      <alignment horizontal="right" vertical="center"/>
    </xf>
    <xf numFmtId="0" fontId="4" fillId="0" borderId="19" xfId="35" applyFont="1" applyFill="1" applyBorder="1" applyAlignment="1" applyProtection="1">
      <alignment horizontal="left" vertical="center" wrapText="1"/>
    </xf>
    <xf numFmtId="165" fontId="4" fillId="0" borderId="14" xfId="35" applyNumberFormat="1" applyFont="1" applyFill="1" applyBorder="1" applyAlignment="1" applyProtection="1">
      <alignment horizontal="right" vertical="center"/>
    </xf>
    <xf numFmtId="0" fontId="4" fillId="2" borderId="31" xfId="0" applyFont="1" applyFill="1" applyBorder="1"/>
    <xf numFmtId="0" fontId="3" fillId="2" borderId="5" xfId="0" applyFont="1" applyFill="1" applyBorder="1"/>
    <xf numFmtId="0" fontId="3" fillId="2" borderId="32" xfId="0" applyFont="1" applyFill="1" applyBorder="1"/>
    <xf numFmtId="0" fontId="4" fillId="2" borderId="49" xfId="0" applyFont="1" applyFill="1" applyBorder="1"/>
    <xf numFmtId="0" fontId="3" fillId="2" borderId="24" xfId="0" applyFont="1" applyFill="1" applyBorder="1"/>
    <xf numFmtId="0" fontId="3" fillId="2" borderId="40" xfId="0" applyFont="1" applyFill="1" applyBorder="1"/>
    <xf numFmtId="165" fontId="4" fillId="5" borderId="11" xfId="35" applyNumberFormat="1" applyFont="1" applyFill="1" applyBorder="1" applyAlignment="1" applyProtection="1">
      <alignment horizontal="center" vertical="center" wrapText="1"/>
    </xf>
    <xf numFmtId="0" fontId="2" fillId="2" borderId="0" xfId="9" quotePrefix="1" applyFill="1" applyAlignment="1" applyProtection="1"/>
    <xf numFmtId="0" fontId="49" fillId="2" borderId="0" xfId="0" applyFont="1" applyFill="1"/>
    <xf numFmtId="14" fontId="4" fillId="0" borderId="1" xfId="35" applyNumberFormat="1" applyFont="1" applyFill="1" applyBorder="1" applyAlignment="1" applyProtection="1">
      <alignment horizontal="center" vertical="top" wrapText="1"/>
    </xf>
    <xf numFmtId="0" fontId="2" fillId="0" borderId="35" xfId="9" applyFill="1" applyBorder="1" applyAlignment="1" applyProtection="1">
      <alignment horizontal="left"/>
    </xf>
    <xf numFmtId="3" fontId="8" fillId="3" borderId="36" xfId="33" applyNumberFormat="1" applyFont="1" applyFill="1" applyBorder="1" applyAlignment="1">
      <alignment horizontal="left" vertical="top"/>
    </xf>
    <xf numFmtId="0" fontId="4" fillId="3" borderId="35" xfId="33" applyFont="1" applyFill="1" applyBorder="1" applyAlignment="1">
      <alignment horizontal="left" vertical="top"/>
    </xf>
    <xf numFmtId="0" fontId="4" fillId="0" borderId="35" xfId="33" applyFont="1" applyFill="1" applyBorder="1" applyAlignment="1">
      <alignment horizontal="left" vertical="top"/>
    </xf>
    <xf numFmtId="0" fontId="44" fillId="0" borderId="35" xfId="35" applyFont="1" applyFill="1" applyBorder="1" applyAlignment="1" applyProtection="1">
      <alignment horizontal="left" vertical="center"/>
      <protection hidden="1"/>
    </xf>
    <xf numFmtId="0" fontId="43" fillId="0" borderId="0" xfId="35" applyFont="1" applyFill="1" applyBorder="1" applyAlignment="1" applyProtection="1">
      <alignment horizontal="left" vertical="center"/>
      <protection hidden="1"/>
    </xf>
    <xf numFmtId="168" fontId="3" fillId="0" borderId="36" xfId="1" applyNumberFormat="1" applyFont="1" applyFill="1" applyBorder="1" applyAlignment="1" applyProtection="1">
      <alignment vertical="center"/>
    </xf>
    <xf numFmtId="165" fontId="4" fillId="5" borderId="50" xfId="35" applyNumberFormat="1" applyFont="1" applyFill="1" applyBorder="1" applyAlignment="1" applyProtection="1">
      <alignment horizontal="right" vertical="center"/>
    </xf>
    <xf numFmtId="165" fontId="4" fillId="5" borderId="51" xfId="35" applyNumberFormat="1" applyFont="1" applyFill="1" applyBorder="1" applyAlignment="1" applyProtection="1">
      <alignment horizontal="right" vertical="center"/>
    </xf>
    <xf numFmtId="0" fontId="36" fillId="5" borderId="0" xfId="9" applyFont="1" applyFill="1" applyAlignment="1" applyProtection="1"/>
    <xf numFmtId="0" fontId="43" fillId="7" borderId="4" xfId="33" applyFont="1" applyFill="1" applyBorder="1" applyAlignment="1">
      <alignment horizontal="center" vertical="top"/>
    </xf>
    <xf numFmtId="0" fontId="4" fillId="0" borderId="43" xfId="35" applyFont="1" applyFill="1" applyBorder="1" applyAlignment="1" applyProtection="1">
      <alignment horizontal="center" vertical="top" wrapText="1"/>
    </xf>
    <xf numFmtId="0" fontId="4" fillId="0" borderId="37" xfId="35" applyFont="1" applyFill="1" applyBorder="1" applyAlignment="1" applyProtection="1">
      <alignment horizontal="center" vertical="top" wrapText="1"/>
    </xf>
    <xf numFmtId="0" fontId="4" fillId="0" borderId="13" xfId="35" applyFont="1" applyFill="1" applyBorder="1" applyAlignment="1" applyProtection="1">
      <alignment horizontal="left" vertical="top" wrapText="1"/>
    </xf>
    <xf numFmtId="14" fontId="4" fillId="0" borderId="14" xfId="35" applyNumberFormat="1" applyFont="1" applyFill="1" applyBorder="1" applyAlignment="1" applyProtection="1">
      <alignment horizontal="center" vertical="top" wrapText="1"/>
    </xf>
    <xf numFmtId="165" fontId="4" fillId="0" borderId="15" xfId="35" applyNumberFormat="1" applyFont="1" applyFill="1" applyBorder="1" applyAlignment="1" applyProtection="1">
      <alignment horizontal="right" vertical="center"/>
    </xf>
    <xf numFmtId="1" fontId="4" fillId="5" borderId="50" xfId="1" applyNumberFormat="1" applyFont="1" applyFill="1" applyBorder="1" applyAlignment="1" applyProtection="1">
      <alignment horizontal="center" vertical="top"/>
    </xf>
    <xf numFmtId="168" fontId="3" fillId="5" borderId="50" xfId="1" applyNumberFormat="1" applyFont="1" applyFill="1" applyBorder="1" applyAlignment="1" applyProtection="1">
      <alignment horizontal="left" vertical="top"/>
    </xf>
    <xf numFmtId="168" fontId="3" fillId="5" borderId="51" xfId="1" applyNumberFormat="1" applyFont="1" applyFill="1" applyBorder="1" applyAlignment="1" applyProtection="1">
      <alignment horizontal="left" vertical="top"/>
    </xf>
    <xf numFmtId="1" fontId="4" fillId="5" borderId="51" xfId="1" applyNumberFormat="1" applyFont="1" applyFill="1" applyBorder="1" applyAlignment="1" applyProtection="1">
      <alignment horizontal="center" vertical="top"/>
    </xf>
    <xf numFmtId="0" fontId="47" fillId="2" borderId="0" xfId="16" applyFont="1" applyFill="1"/>
    <xf numFmtId="0" fontId="2" fillId="5" borderId="0" xfId="9" applyFill="1" applyAlignment="1" applyProtection="1">
      <alignment horizontal="left"/>
    </xf>
    <xf numFmtId="0" fontId="4" fillId="3" borderId="5" xfId="33" applyFont="1" applyFill="1" applyBorder="1" applyAlignment="1">
      <alignment horizontal="left" vertical="top"/>
    </xf>
    <xf numFmtId="165" fontId="4" fillId="7" borderId="1" xfId="35" quotePrefix="1" applyNumberFormat="1" applyFont="1" applyFill="1" applyBorder="1" applyAlignment="1" applyProtection="1">
      <alignment horizontal="center" vertical="center"/>
    </xf>
    <xf numFmtId="3" fontId="8" fillId="3" borderId="5" xfId="33" applyNumberFormat="1" applyFont="1" applyFill="1" applyBorder="1" applyAlignment="1">
      <alignment horizontal="left" vertical="top"/>
    </xf>
    <xf numFmtId="0" fontId="49" fillId="3" borderId="0" xfId="33" applyFont="1" applyFill="1" applyBorder="1" applyAlignment="1">
      <alignment horizontal="left" vertical="center"/>
    </xf>
    <xf numFmtId="14" fontId="3" fillId="2" borderId="0" xfId="0" applyNumberFormat="1" applyFont="1" applyFill="1"/>
    <xf numFmtId="0" fontId="3" fillId="0" borderId="56" xfId="35" applyFont="1" applyFill="1" applyBorder="1" applyAlignment="1" applyProtection="1">
      <alignment horizontal="center" vertical="center"/>
      <protection hidden="1"/>
    </xf>
    <xf numFmtId="0" fontId="4" fillId="0" borderId="38" xfId="35" applyFont="1" applyFill="1" applyBorder="1" applyAlignment="1" applyProtection="1">
      <alignment horizontal="left" vertical="center" wrapText="1"/>
    </xf>
    <xf numFmtId="14" fontId="4" fillId="0" borderId="57" xfId="35" applyNumberFormat="1" applyFont="1" applyFill="1" applyBorder="1" applyAlignment="1" applyProtection="1">
      <alignment horizontal="center" vertical="center" wrapText="1"/>
    </xf>
    <xf numFmtId="165" fontId="3" fillId="5" borderId="58" xfId="35" applyNumberFormat="1" applyFont="1" applyFill="1" applyBorder="1" applyAlignment="1" applyProtection="1">
      <alignment horizontal="right" vertical="center"/>
    </xf>
    <xf numFmtId="165" fontId="3" fillId="5" borderId="48" xfId="35" applyNumberFormat="1" applyFont="1" applyFill="1" applyBorder="1" applyAlignment="1" applyProtection="1">
      <alignment horizontal="right" vertical="center"/>
    </xf>
    <xf numFmtId="14" fontId="8" fillId="5" borderId="2" xfId="0" applyNumberFormat="1" applyFont="1" applyFill="1" applyBorder="1"/>
    <xf numFmtId="14" fontId="3" fillId="5" borderId="4" xfId="35" applyNumberFormat="1" applyFont="1" applyFill="1" applyBorder="1" applyAlignment="1" applyProtection="1">
      <alignment horizontal="center" vertical="center"/>
    </xf>
    <xf numFmtId="14" fontId="3" fillId="5" borderId="18" xfId="35" applyNumberFormat="1" applyFont="1" applyFill="1" applyBorder="1" applyAlignment="1" applyProtection="1">
      <alignment horizontal="center" vertical="center"/>
    </xf>
    <xf numFmtId="0" fontId="8" fillId="0" borderId="0" xfId="21" applyFont="1" applyFill="1" applyAlignment="1">
      <alignment horizontal="left"/>
    </xf>
    <xf numFmtId="0" fontId="8" fillId="0" borderId="0" xfId="21" applyFont="1" applyFill="1" applyAlignment="1">
      <alignment horizontal="center"/>
    </xf>
    <xf numFmtId="0" fontId="8" fillId="0" borderId="0" xfId="21" applyFont="1" applyFill="1" applyAlignment="1" applyProtection="1">
      <alignment horizontal="center"/>
    </xf>
    <xf numFmtId="0" fontId="4" fillId="0" borderId="52" xfId="35" applyFont="1" applyFill="1" applyBorder="1" applyAlignment="1" applyProtection="1">
      <alignment horizontal="center" vertical="center" wrapText="1"/>
    </xf>
    <xf numFmtId="0" fontId="4" fillId="0" borderId="41" xfId="35" applyFont="1" applyFill="1" applyBorder="1" applyAlignment="1" applyProtection="1">
      <alignment horizontal="center" vertical="center" wrapText="1"/>
    </xf>
    <xf numFmtId="0" fontId="4" fillId="0" borderId="22" xfId="35" applyFont="1" applyFill="1" applyBorder="1" applyAlignment="1" applyProtection="1">
      <alignment horizontal="center" vertical="center" wrapText="1"/>
    </xf>
    <xf numFmtId="0" fontId="4" fillId="0" borderId="30" xfId="35" applyFont="1" applyFill="1" applyBorder="1" applyAlignment="1" applyProtection="1">
      <alignment horizontal="center" vertical="center" wrapText="1"/>
    </xf>
    <xf numFmtId="0" fontId="4" fillId="0" borderId="53" xfId="35" applyFont="1" applyFill="1" applyBorder="1" applyAlignment="1" applyProtection="1">
      <alignment horizontal="center" vertical="center" wrapText="1"/>
    </xf>
    <xf numFmtId="0" fontId="4" fillId="0" borderId="54" xfId="35" applyFont="1" applyFill="1" applyBorder="1" applyAlignment="1" applyProtection="1">
      <alignment horizontal="center" vertical="center" wrapText="1"/>
    </xf>
    <xf numFmtId="0" fontId="4" fillId="0" borderId="55" xfId="35" applyFont="1" applyFill="1" applyBorder="1" applyAlignment="1" applyProtection="1">
      <alignment horizontal="center" vertical="center" wrapText="1"/>
    </xf>
    <xf numFmtId="0" fontId="4" fillId="0" borderId="27" xfId="35" applyFont="1" applyFill="1" applyBorder="1" applyAlignment="1" applyProtection="1">
      <alignment horizontal="center" vertical="center" wrapText="1"/>
    </xf>
    <xf numFmtId="0" fontId="37" fillId="0" borderId="2" xfId="35" applyFont="1" applyFill="1" applyBorder="1" applyAlignment="1" applyProtection="1">
      <alignment horizontal="justify" vertical="top" wrapText="1"/>
    </xf>
    <xf numFmtId="168" fontId="3" fillId="5" borderId="17" xfId="1" applyNumberFormat="1" applyFont="1" applyFill="1" applyBorder="1" applyAlignment="1" applyProtection="1">
      <alignment horizontal="left" vertical="top"/>
    </xf>
    <xf numFmtId="168" fontId="3" fillId="5" borderId="13" xfId="1" applyNumberFormat="1" applyFont="1" applyFill="1" applyBorder="1" applyAlignment="1" applyProtection="1">
      <alignment horizontal="left" vertical="top"/>
    </xf>
    <xf numFmtId="168" fontId="3" fillId="5" borderId="45" xfId="1" applyNumberFormat="1" applyFont="1" applyFill="1" applyBorder="1" applyAlignment="1" applyProtection="1">
      <alignment horizontal="left" vertical="top"/>
    </xf>
    <xf numFmtId="168" fontId="3" fillId="5" borderId="3" xfId="1" applyNumberFormat="1" applyFont="1" applyFill="1" applyBorder="1" applyAlignment="1" applyProtection="1">
      <alignment horizontal="left" vertical="top"/>
    </xf>
    <xf numFmtId="168" fontId="3" fillId="5" borderId="2" xfId="1" applyNumberFormat="1" applyFont="1" applyFill="1" applyBorder="1" applyAlignment="1" applyProtection="1">
      <alignment horizontal="left" vertical="top"/>
    </xf>
    <xf numFmtId="168" fontId="3" fillId="5" borderId="43" xfId="1" applyNumberFormat="1" applyFont="1" applyFill="1" applyBorder="1" applyAlignment="1" applyProtection="1">
      <alignment horizontal="left" vertical="top"/>
    </xf>
    <xf numFmtId="3" fontId="43" fillId="3" borderId="21" xfId="33" applyNumberFormat="1" applyFont="1" applyFill="1" applyBorder="1" applyAlignment="1">
      <alignment horizontal="justify" vertical="top" wrapText="1"/>
    </xf>
    <xf numFmtId="3" fontId="43" fillId="3" borderId="38" xfId="33" applyNumberFormat="1" applyFont="1" applyFill="1" applyBorder="1" applyAlignment="1">
      <alignment horizontal="justify" vertical="top" wrapText="1"/>
    </xf>
    <xf numFmtId="3" fontId="44" fillId="3" borderId="0" xfId="33" applyNumberFormat="1" applyFont="1" applyFill="1" applyBorder="1" applyAlignment="1">
      <alignment horizontal="justify" vertical="top" wrapText="1"/>
    </xf>
    <xf numFmtId="168" fontId="3" fillId="5" borderId="18" xfId="1" applyNumberFormat="1" applyFont="1" applyFill="1" applyBorder="1" applyAlignment="1" applyProtection="1">
      <alignment horizontal="center" vertical="top"/>
    </xf>
    <xf numFmtId="168" fontId="3" fillId="5" borderId="15" xfId="1" applyNumberFormat="1" applyFont="1" applyFill="1" applyBorder="1" applyAlignment="1" applyProtection="1">
      <alignment horizontal="center" vertical="top"/>
    </xf>
    <xf numFmtId="0" fontId="3" fillId="0" borderId="0" xfId="35" applyFont="1" applyFill="1" applyBorder="1" applyAlignment="1" applyProtection="1">
      <alignment horizontal="left" vertical="top" wrapText="1"/>
      <protection hidden="1"/>
    </xf>
    <xf numFmtId="0" fontId="4" fillId="0" borderId="16" xfId="35" applyFont="1" applyFill="1" applyBorder="1" applyAlignment="1" applyProtection="1">
      <alignment horizontal="center" vertical="top" wrapText="1"/>
    </xf>
    <xf numFmtId="0" fontId="4" fillId="0" borderId="9" xfId="35" applyFont="1" applyFill="1" applyBorder="1" applyAlignment="1" applyProtection="1">
      <alignment horizontal="center" vertical="top" wrapText="1"/>
    </xf>
    <xf numFmtId="168" fontId="3" fillId="5" borderId="4" xfId="1" applyNumberFormat="1" applyFont="1" applyFill="1" applyBorder="1" applyAlignment="1" applyProtection="1">
      <alignment horizontal="center" vertical="top"/>
    </xf>
    <xf numFmtId="168" fontId="3" fillId="5" borderId="11" xfId="1" applyNumberFormat="1" applyFont="1" applyFill="1" applyBorder="1" applyAlignment="1" applyProtection="1">
      <alignment horizontal="center" vertical="top"/>
    </xf>
  </cellXfs>
  <cellStyles count="38">
    <cellStyle name="Ezres" xfId="1" builtinId="3"/>
    <cellStyle name="Ezres 2" xfId="2"/>
    <cellStyle name="Ezres 3" xfId="3"/>
    <cellStyle name="Ezres 4" xfId="4"/>
    <cellStyle name="Ezres 5" xfId="5"/>
    <cellStyle name="Ezres 6" xfId="6"/>
    <cellStyle name="Ezres 6 2" xfId="7"/>
    <cellStyle name="Ezres 7" xfId="8"/>
    <cellStyle name="Hivatkozás" xfId="9" builtinId="8"/>
    <cellStyle name="Hivatkozás 2" xfId="10"/>
    <cellStyle name="Hivatkozás 2 2" xfId="11"/>
    <cellStyle name="Hivatkozás 3" xfId="12"/>
    <cellStyle name="Normál" xfId="0" builtinId="0"/>
    <cellStyle name="Normál 10" xfId="13"/>
    <cellStyle name="Normál 11" xfId="14"/>
    <cellStyle name="Normál 2" xfId="15"/>
    <cellStyle name="Normál 2 2" xfId="16"/>
    <cellStyle name="Normál 2 3" xfId="17"/>
    <cellStyle name="Normál 2 4" xfId="18"/>
    <cellStyle name="Normál 2 5" xfId="19"/>
    <cellStyle name="Normál 2_JAVÍTÁS KM-AII_2011_Targyi_eszkozok" xfId="20"/>
    <cellStyle name="Normál 3" xfId="21"/>
    <cellStyle name="Normál 3 2" xfId="22"/>
    <cellStyle name="Normál 3 2 2" xfId="23"/>
    <cellStyle name="Normál 3 3" xfId="24"/>
    <cellStyle name="Normál 4" xfId="25"/>
    <cellStyle name="Normál 4 2" xfId="26"/>
    <cellStyle name="Normál 5" xfId="27"/>
    <cellStyle name="Normál 6" xfId="28"/>
    <cellStyle name="Normál 7" xfId="29"/>
    <cellStyle name="Normál 8" xfId="30"/>
    <cellStyle name="Normál 9" xfId="31"/>
    <cellStyle name="Normal_1997os osztalékkorlát" xfId="32"/>
    <cellStyle name="Normál_Dunacargo - forgalmi - A 2004-2005-05-25" xfId="33"/>
    <cellStyle name="Normal_MERLEG1" xfId="34"/>
    <cellStyle name="Normál_MUNKALAP" xfId="35"/>
    <cellStyle name="Standard_BRPRINT" xfId="36"/>
    <cellStyle name="Százalék 2" xfId="37"/>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G36"/>
  <sheetViews>
    <sheetView showGridLines="0" tabSelected="1" zoomScaleNormal="100" workbookViewId="0">
      <selection sqref="A1:D1"/>
    </sheetView>
  </sheetViews>
  <sheetFormatPr defaultRowHeight="12.75" x14ac:dyDescent="0.2"/>
  <cols>
    <col min="1" max="1" width="9.140625" style="176"/>
    <col min="2" max="2" width="12" style="176" customWidth="1"/>
    <col min="3" max="3" width="60.42578125" style="270" customWidth="1"/>
    <col min="4" max="4" width="19.28515625" style="185" bestFit="1" customWidth="1"/>
    <col min="5" max="16384" width="9.140625" style="176"/>
  </cols>
  <sheetData>
    <row r="1" spans="1:7" ht="15" customHeight="1" x14ac:dyDescent="0.3">
      <c r="A1" s="400" t="s">
        <v>352</v>
      </c>
      <c r="B1" s="400"/>
      <c r="C1" s="400"/>
      <c r="D1" s="400"/>
      <c r="G1" s="180"/>
    </row>
    <row r="2" spans="1:7" ht="15" customHeight="1" x14ac:dyDescent="0.3">
      <c r="A2" s="401" t="s">
        <v>149</v>
      </c>
      <c r="B2" s="401"/>
      <c r="C2" s="401"/>
      <c r="D2" s="401"/>
      <c r="G2" s="180"/>
    </row>
    <row r="3" spans="1:7" ht="16.5" customHeight="1" x14ac:dyDescent="0.3">
      <c r="A3" s="401" t="s">
        <v>237</v>
      </c>
      <c r="B3" s="401"/>
      <c r="C3" s="401"/>
      <c r="D3" s="401"/>
      <c r="G3" s="180"/>
    </row>
    <row r="4" spans="1:7" ht="16.5" customHeight="1" x14ac:dyDescent="0.3">
      <c r="A4" s="177"/>
      <c r="B4" s="177"/>
      <c r="C4" s="295" t="s">
        <v>238</v>
      </c>
      <c r="D4" s="178"/>
      <c r="G4" s="180"/>
    </row>
    <row r="5" spans="1:7" ht="16.5" customHeight="1" x14ac:dyDescent="0.3">
      <c r="A5" s="177"/>
      <c r="B5" s="177"/>
      <c r="C5" s="295"/>
      <c r="D5" s="178"/>
      <c r="G5" s="180"/>
    </row>
    <row r="6" spans="1:7" ht="15" customHeight="1" x14ac:dyDescent="0.3">
      <c r="A6" s="402">
        <f>Alapa!C17</f>
        <v>0</v>
      </c>
      <c r="B6" s="402"/>
      <c r="C6" s="402"/>
      <c r="D6" s="402"/>
      <c r="G6" s="180"/>
    </row>
    <row r="7" spans="1:7" ht="15" customHeight="1" x14ac:dyDescent="0.3">
      <c r="A7" s="402" t="str">
        <f>IF(Alapa!C18=0," ",Alapa!C18)</f>
        <v xml:space="preserve"> </v>
      </c>
      <c r="B7" s="402"/>
      <c r="C7" s="402"/>
      <c r="D7" s="402"/>
      <c r="G7" s="180"/>
    </row>
    <row r="8" spans="1:7" ht="16.5" customHeight="1" x14ac:dyDescent="0.3">
      <c r="A8" s="298"/>
      <c r="B8" s="298"/>
      <c r="C8" s="295" t="str">
        <f>"ADÓSZÁM:  "&amp;Alapa!C25</f>
        <v xml:space="preserve">ADÓSZÁM:  </v>
      </c>
      <c r="D8" s="297"/>
      <c r="G8" s="180"/>
    </row>
    <row r="9" spans="1:7" ht="12.75" customHeight="1" x14ac:dyDescent="0.2">
      <c r="A9" s="177"/>
      <c r="B9" s="177"/>
      <c r="C9" s="294"/>
      <c r="D9" s="179"/>
      <c r="G9" s="180"/>
    </row>
    <row r="10" spans="1:7" ht="24.95" customHeight="1" x14ac:dyDescent="0.2">
      <c r="A10" s="225" t="s">
        <v>117</v>
      </c>
      <c r="B10" s="177"/>
      <c r="C10" s="265"/>
      <c r="D10" s="16"/>
      <c r="G10" s="180"/>
    </row>
    <row r="11" spans="1:7" ht="24.95" customHeight="1" x14ac:dyDescent="0.2">
      <c r="A11" s="231" t="s">
        <v>126</v>
      </c>
      <c r="B11" s="177"/>
      <c r="C11" s="265"/>
      <c r="D11" s="215" t="s">
        <v>119</v>
      </c>
      <c r="G11" s="180"/>
    </row>
    <row r="12" spans="1:7" ht="24.95" customHeight="1" x14ac:dyDescent="0.2">
      <c r="A12" s="231" t="s">
        <v>120</v>
      </c>
      <c r="B12" s="177"/>
      <c r="C12" s="265"/>
      <c r="D12" s="114" t="s">
        <v>121</v>
      </c>
      <c r="G12" s="180"/>
    </row>
    <row r="13" spans="1:7" ht="24.95" customHeight="1" x14ac:dyDescent="0.2">
      <c r="A13" s="231" t="s">
        <v>169</v>
      </c>
      <c r="B13" s="177"/>
      <c r="C13" s="265"/>
      <c r="D13" s="216" t="s">
        <v>171</v>
      </c>
      <c r="G13" s="180"/>
    </row>
    <row r="14" spans="1:7" ht="24.95" customHeight="1" x14ac:dyDescent="0.2">
      <c r="A14" s="231" t="s">
        <v>176</v>
      </c>
      <c r="B14" s="177"/>
      <c r="C14" s="265"/>
      <c r="D14" s="217" t="s">
        <v>172</v>
      </c>
      <c r="G14" s="180"/>
    </row>
    <row r="15" spans="1:7" x14ac:dyDescent="0.2">
      <c r="A15" s="106"/>
      <c r="B15" s="177"/>
      <c r="C15" s="264"/>
      <c r="D15" s="264"/>
      <c r="G15" s="180"/>
    </row>
    <row r="16" spans="1:7" x14ac:dyDescent="0.2">
      <c r="A16" s="177"/>
      <c r="B16" s="177"/>
      <c r="C16" s="264"/>
      <c r="D16" s="179"/>
    </row>
    <row r="17" spans="1:4" ht="16.5" x14ac:dyDescent="0.3">
      <c r="A17" s="181" t="s">
        <v>150</v>
      </c>
      <c r="B17" s="181" t="s">
        <v>151</v>
      </c>
      <c r="C17" s="266" t="s">
        <v>152</v>
      </c>
      <c r="D17" s="296" t="s">
        <v>153</v>
      </c>
    </row>
    <row r="18" spans="1:4" ht="16.5" x14ac:dyDescent="0.3">
      <c r="A18" s="182" t="s">
        <v>154</v>
      </c>
      <c r="B18" s="183"/>
      <c r="C18" s="267"/>
      <c r="D18" s="182"/>
    </row>
    <row r="19" spans="1:4" ht="16.5" x14ac:dyDescent="0.3">
      <c r="A19" s="184"/>
      <c r="B19" s="184" t="s">
        <v>177</v>
      </c>
      <c r="C19" s="268" t="s">
        <v>178</v>
      </c>
      <c r="D19" s="182"/>
    </row>
    <row r="20" spans="1:4" ht="16.5" x14ac:dyDescent="0.3">
      <c r="A20" s="184"/>
      <c r="B20" s="228" t="s">
        <v>173</v>
      </c>
      <c r="C20" s="266" t="s">
        <v>344</v>
      </c>
      <c r="D20" s="226" t="s">
        <v>236</v>
      </c>
    </row>
    <row r="21" spans="1:4" ht="16.5" x14ac:dyDescent="0.3">
      <c r="A21" s="184"/>
      <c r="B21" s="228" t="s">
        <v>173</v>
      </c>
      <c r="C21" s="266" t="s">
        <v>160</v>
      </c>
      <c r="D21" s="226" t="s">
        <v>127</v>
      </c>
    </row>
    <row r="22" spans="1:4" ht="16.5" x14ac:dyDescent="0.3">
      <c r="A22" s="182"/>
      <c r="B22" s="228" t="s">
        <v>173</v>
      </c>
      <c r="C22" s="269" t="s">
        <v>161</v>
      </c>
      <c r="D22" s="226" t="s">
        <v>98</v>
      </c>
    </row>
    <row r="23" spans="1:4" ht="16.5" x14ac:dyDescent="0.3">
      <c r="A23" s="182"/>
      <c r="B23" s="228" t="s">
        <v>173</v>
      </c>
      <c r="C23" s="269" t="s">
        <v>162</v>
      </c>
      <c r="D23" s="226" t="s">
        <v>80</v>
      </c>
    </row>
    <row r="24" spans="1:4" ht="16.5" x14ac:dyDescent="0.3">
      <c r="A24" s="182"/>
      <c r="B24" s="228" t="s">
        <v>173</v>
      </c>
      <c r="C24" s="269" t="s">
        <v>163</v>
      </c>
      <c r="D24" s="226" t="s">
        <v>81</v>
      </c>
    </row>
    <row r="25" spans="1:4" ht="16.5" x14ac:dyDescent="0.3">
      <c r="A25" s="182"/>
      <c r="B25" s="228" t="s">
        <v>173</v>
      </c>
      <c r="C25" s="269" t="s">
        <v>164</v>
      </c>
      <c r="D25" s="226" t="s">
        <v>97</v>
      </c>
    </row>
    <row r="26" spans="1:4" ht="16.5" x14ac:dyDescent="0.3">
      <c r="A26" s="182"/>
      <c r="B26" s="228" t="s">
        <v>173</v>
      </c>
      <c r="C26" s="269" t="s">
        <v>164</v>
      </c>
      <c r="D26" s="226" t="s">
        <v>215</v>
      </c>
    </row>
    <row r="27" spans="1:4" ht="16.5" x14ac:dyDescent="0.3">
      <c r="A27" s="182"/>
      <c r="B27" s="228" t="s">
        <v>95</v>
      </c>
      <c r="C27" s="269" t="s">
        <v>165</v>
      </c>
      <c r="D27" s="227" t="s">
        <v>95</v>
      </c>
    </row>
    <row r="28" spans="1:4" ht="16.5" x14ac:dyDescent="0.3">
      <c r="A28" s="182"/>
      <c r="B28" s="228" t="s">
        <v>132</v>
      </c>
      <c r="C28" s="269" t="s">
        <v>166</v>
      </c>
      <c r="D28" s="227" t="s">
        <v>132</v>
      </c>
    </row>
    <row r="29" spans="1:4" x14ac:dyDescent="0.2">
      <c r="A29" s="177"/>
      <c r="B29" s="177"/>
      <c r="C29" s="263"/>
      <c r="D29" s="179"/>
    </row>
    <row r="30" spans="1:4" x14ac:dyDescent="0.2">
      <c r="A30" s="177"/>
      <c r="B30" s="177"/>
      <c r="C30" s="263"/>
      <c r="D30" s="179"/>
    </row>
    <row r="31" spans="1:4" ht="16.5" x14ac:dyDescent="0.3">
      <c r="A31" s="182"/>
      <c r="B31" s="276" t="s">
        <v>344</v>
      </c>
      <c r="C31" s="269"/>
      <c r="D31" s="227"/>
    </row>
    <row r="32" spans="1:4" ht="16.5" x14ac:dyDescent="0.3">
      <c r="A32" s="182"/>
      <c r="B32" s="277" t="s">
        <v>118</v>
      </c>
      <c r="C32" s="269" t="s">
        <v>160</v>
      </c>
      <c r="D32" s="226" t="s">
        <v>127</v>
      </c>
    </row>
    <row r="33" spans="1:4" ht="16.5" x14ac:dyDescent="0.3">
      <c r="A33" s="182"/>
      <c r="B33" s="277" t="s">
        <v>123</v>
      </c>
      <c r="C33" s="269" t="s">
        <v>162</v>
      </c>
      <c r="D33" s="226" t="s">
        <v>80</v>
      </c>
    </row>
    <row r="34" spans="1:4" ht="16.5" x14ac:dyDescent="0.3">
      <c r="A34" s="182"/>
      <c r="B34" s="277" t="s">
        <v>122</v>
      </c>
      <c r="C34" s="269" t="s">
        <v>164</v>
      </c>
      <c r="D34" s="226" t="s">
        <v>97</v>
      </c>
    </row>
    <row r="35" spans="1:4" ht="16.5" x14ac:dyDescent="0.3">
      <c r="A35" s="182"/>
      <c r="B35" s="277" t="s">
        <v>125</v>
      </c>
      <c r="C35" s="269" t="s">
        <v>164</v>
      </c>
      <c r="D35" s="226" t="s">
        <v>215</v>
      </c>
    </row>
    <row r="36" spans="1:4" ht="16.5" x14ac:dyDescent="0.3">
      <c r="A36" s="182"/>
      <c r="B36" s="277" t="s">
        <v>170</v>
      </c>
      <c r="C36" s="269" t="s">
        <v>161</v>
      </c>
      <c r="D36" s="226" t="s">
        <v>98</v>
      </c>
    </row>
  </sheetData>
  <mergeCells count="5">
    <mergeCell ref="A1:D1"/>
    <mergeCell ref="A3:D3"/>
    <mergeCell ref="A6:D6"/>
    <mergeCell ref="A7:D7"/>
    <mergeCell ref="A2:D2"/>
  </mergeCells>
  <hyperlinks>
    <hyperlink ref="D21" location="'HIPA-00'!A1" display="'HIPA-00"/>
    <hyperlink ref="D22" location="'HIPA-01'!A1" display="'HIPA-01"/>
    <hyperlink ref="D23" location="'HIPA-02'!A1" display="'HIPA-02"/>
    <hyperlink ref="D24" location="'HIPA-03'!A1" display="'HIPA-03"/>
    <hyperlink ref="D25" location="'HIPA-04'!A1" display="'HIPA-04"/>
    <hyperlink ref="D27" location="INNOV!A1" display="INNOV"/>
    <hyperlink ref="D28" location="REHAB!A1" display="REHAB"/>
    <hyperlink ref="D26" location="'HIPA-05'!A1" display="HIPA-05"/>
    <hyperlink ref="D20" location="Tartalom!B31" display="Használati útmutató"/>
    <hyperlink ref="D32" location="'HIPA-00'!A1" display="'HIPA-00"/>
    <hyperlink ref="D33" location="'HIPA-02'!A1" display="'HIPA-02"/>
    <hyperlink ref="D34" location="'HIPA-04'!A1" display="'HIPA-04"/>
    <hyperlink ref="D35" location="'HIPA-05'!A1" display="HIPA-05"/>
    <hyperlink ref="D36" location="'HIPA-01'!A1" display="'HIPA-01"/>
  </hyperlinks>
  <pageMargins left="0.78740157480314965" right="0.78740157480314965" top="1.3779527559055118" bottom="0.98425196850393704" header="0.70866141732283472" footer="0.51181102362204722"/>
  <pageSetup paperSize="9" scale="86" orientation="portrait" r:id="rId1"/>
  <headerFooter alignWithMargins="0">
    <oddHeader xml:space="preserve">&amp;C&amp;"Arial CE,Félkövér" </oddHeader>
    <oddFooter>&amp;L&amp;"Arial Narrow,Normál"&amp;8&amp;F/&amp;A&amp;C&amp;"Arial Narrow,Normál"&amp;8&amp;P/&amp;N&amp;R&amp;"Arial Narrow,Normál"&amp;8DigitAudit/AuditDok</oddFooter>
  </headerFooter>
  <rowBreaks count="1" manualBreakCount="1">
    <brk id="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showGridLines="0" zoomScaleNormal="100" workbookViewId="0"/>
  </sheetViews>
  <sheetFormatPr defaultColWidth="8.85546875" defaultRowHeight="15.75" customHeight="1" x14ac:dyDescent="0.2"/>
  <cols>
    <col min="1" max="1" width="5.5703125" style="1" customWidth="1"/>
    <col min="2" max="2" width="42" style="1" customWidth="1"/>
    <col min="3" max="4" width="14.28515625" style="1" customWidth="1"/>
    <col min="5" max="5" width="19.42578125" style="1" customWidth="1"/>
    <col min="6" max="6" width="14.28515625" style="110" customWidth="1"/>
    <col min="7" max="7" width="14.28515625" style="1" customWidth="1"/>
    <col min="8" max="8" width="8.85546875" style="1"/>
    <col min="9" max="9" width="82.140625" style="1" customWidth="1"/>
    <col min="10" max="16384" width="8.85546875" style="1"/>
  </cols>
  <sheetData>
    <row r="1" spans="1:17" ht="15.75" customHeight="1" x14ac:dyDescent="0.2">
      <c r="A1" s="4" t="s">
        <v>127</v>
      </c>
      <c r="B1" s="3"/>
      <c r="C1" s="3"/>
      <c r="D1" s="4"/>
      <c r="E1" s="4"/>
      <c r="F1" s="386" t="s">
        <v>168</v>
      </c>
      <c r="Q1" s="229" t="s">
        <v>174</v>
      </c>
    </row>
    <row r="2" spans="1:17" ht="15.75" customHeight="1" x14ac:dyDescent="0.25">
      <c r="A2" s="6"/>
      <c r="B2" s="6"/>
      <c r="C2" s="6"/>
      <c r="D2" s="6"/>
      <c r="E2" s="6"/>
      <c r="F2" s="385" t="s">
        <v>324</v>
      </c>
      <c r="Q2" s="229" t="s">
        <v>105</v>
      </c>
    </row>
    <row r="3" spans="1:17" ht="15.75" customHeight="1" x14ac:dyDescent="0.2">
      <c r="A3" s="4" t="s">
        <v>128</v>
      </c>
      <c r="B3" s="4"/>
      <c r="C3" s="4"/>
      <c r="D3" s="6"/>
      <c r="E3" s="6"/>
      <c r="F3" s="109"/>
    </row>
    <row r="4" spans="1:17" ht="15.75" customHeight="1" x14ac:dyDescent="0.3">
      <c r="A4" s="171" t="str">
        <f>CONCATENATE("Ügyfél:   ",Alapa!$C$17)</f>
        <v xml:space="preserve">Ügyfél:   </v>
      </c>
      <c r="B4" s="22"/>
      <c r="C4" s="172"/>
      <c r="D4" s="24" t="str">
        <f>"Dátum:"</f>
        <v>Dátum:</v>
      </c>
      <c r="E4" s="397"/>
    </row>
    <row r="5" spans="1:17" ht="15.75" customHeight="1" x14ac:dyDescent="0.3">
      <c r="A5" s="10" t="str">
        <f>CONCATENATE("Fordulónap: ",Alapa!$C$12)</f>
        <v xml:space="preserve">Fordulónap: </v>
      </c>
      <c r="B5" s="9"/>
      <c r="C5" s="170"/>
      <c r="D5" s="61" t="str">
        <f>"Készítette:"</f>
        <v>Készítette:</v>
      </c>
      <c r="E5" s="13" t="e">
        <f>VLOOKUP(G5,Alapa!$G$2:$H$22,2)</f>
        <v>#N/A</v>
      </c>
      <c r="F5" s="111" t="s">
        <v>1</v>
      </c>
      <c r="G5" s="15">
        <v>1</v>
      </c>
    </row>
    <row r="6" spans="1:17" ht="15.75" customHeight="1" x14ac:dyDescent="0.3">
      <c r="A6" s="8"/>
      <c r="B6" s="8"/>
      <c r="C6" s="8"/>
      <c r="D6" s="12" t="s">
        <v>0</v>
      </c>
      <c r="E6" s="9" t="str">
        <f>IF(Alapa!$H$2=0," ",Alapa!$H$2)</f>
        <v xml:space="preserve"> </v>
      </c>
    </row>
    <row r="7" spans="1:17" ht="15.75" customHeight="1" thickBot="1" x14ac:dyDescent="0.35">
      <c r="A7" s="390" t="s">
        <v>242</v>
      </c>
      <c r="B7" s="8"/>
      <c r="C7" s="8"/>
      <c r="D7" s="16"/>
      <c r="E7" s="17"/>
    </row>
    <row r="8" spans="1:17" ht="23.25" x14ac:dyDescent="0.3">
      <c r="A8" s="200"/>
      <c r="B8" s="201" t="s">
        <v>116</v>
      </c>
      <c r="C8" s="202"/>
      <c r="D8" s="190"/>
      <c r="E8" s="257"/>
    </row>
    <row r="9" spans="1:17" ht="15.75" customHeight="1" x14ac:dyDescent="0.3">
      <c r="A9" s="193" t="s">
        <v>4</v>
      </c>
      <c r="B9" s="8"/>
      <c r="C9" s="8"/>
      <c r="D9" s="23" t="s">
        <v>5</v>
      </c>
      <c r="E9" s="258"/>
    </row>
    <row r="10" spans="1:17" ht="15.75" customHeight="1" thickBot="1" x14ac:dyDescent="0.35">
      <c r="A10" s="195">
        <f>Alapa!C25</f>
        <v>0</v>
      </c>
      <c r="B10" s="196"/>
      <c r="C10" s="196"/>
      <c r="D10" s="197">
        <f>Alapa!C17</f>
        <v>0</v>
      </c>
      <c r="E10" s="259"/>
      <c r="G10" s="110"/>
    </row>
    <row r="11" spans="1:17" ht="15.75" customHeight="1" x14ac:dyDescent="0.2">
      <c r="A11" s="365"/>
      <c r="B11" s="8"/>
      <c r="C11" s="8"/>
      <c r="D11" s="16"/>
      <c r="E11" s="366"/>
    </row>
    <row r="12" spans="1:17" ht="15.75" customHeight="1" x14ac:dyDescent="0.2">
      <c r="A12" s="367"/>
      <c r="B12" s="8" t="s">
        <v>117</v>
      </c>
      <c r="C12" s="8"/>
      <c r="D12" s="16"/>
      <c r="E12" s="366"/>
    </row>
    <row r="13" spans="1:17" ht="15.75" customHeight="1" x14ac:dyDescent="0.2">
      <c r="A13" s="367" t="s">
        <v>118</v>
      </c>
      <c r="B13" s="8" t="s">
        <v>126</v>
      </c>
      <c r="C13" s="8"/>
      <c r="D13" s="215" t="s">
        <v>119</v>
      </c>
      <c r="E13" s="366"/>
    </row>
    <row r="14" spans="1:17" ht="15.75" customHeight="1" x14ac:dyDescent="0.2">
      <c r="A14" s="367" t="s">
        <v>123</v>
      </c>
      <c r="B14" s="8" t="s">
        <v>120</v>
      </c>
      <c r="C14" s="8"/>
      <c r="D14" s="114" t="s">
        <v>121</v>
      </c>
      <c r="E14" s="366"/>
    </row>
    <row r="15" spans="1:17" ht="15.75" customHeight="1" x14ac:dyDescent="0.2">
      <c r="A15" s="367" t="s">
        <v>122</v>
      </c>
      <c r="B15" s="8" t="s">
        <v>124</v>
      </c>
      <c r="C15" s="8"/>
      <c r="D15" s="216" t="s">
        <v>171</v>
      </c>
      <c r="E15" s="366"/>
    </row>
    <row r="16" spans="1:17" ht="15.75" customHeight="1" x14ac:dyDescent="0.2">
      <c r="A16" s="368" t="s">
        <v>125</v>
      </c>
      <c r="B16" s="321" t="s">
        <v>175</v>
      </c>
      <c r="C16" s="321"/>
      <c r="D16" s="230" t="s">
        <v>172</v>
      </c>
      <c r="E16" s="366"/>
    </row>
    <row r="17" spans="1:13" ht="15.75" customHeight="1" x14ac:dyDescent="0.2">
      <c r="A17" s="367">
        <v>5</v>
      </c>
      <c r="B17" s="8" t="s">
        <v>220</v>
      </c>
      <c r="C17" s="8"/>
      <c r="D17" s="16"/>
      <c r="E17" s="366"/>
    </row>
    <row r="18" spans="1:13" ht="15.75" customHeight="1" x14ac:dyDescent="0.2">
      <c r="A18" s="367"/>
      <c r="B18" s="390"/>
      <c r="C18" s="8"/>
      <c r="D18" s="16"/>
      <c r="E18" s="366"/>
      <c r="G18" s="317" t="s">
        <v>275</v>
      </c>
    </row>
    <row r="19" spans="1:13" ht="15.75" customHeight="1" x14ac:dyDescent="0.2">
      <c r="A19" s="368"/>
      <c r="B19" s="319" t="s">
        <v>286</v>
      </c>
      <c r="C19" s="320"/>
      <c r="D19" s="116"/>
      <c r="E19" s="366"/>
      <c r="G19" s="317" t="s">
        <v>269</v>
      </c>
      <c r="I19" s="1" t="s">
        <v>270</v>
      </c>
    </row>
    <row r="20" spans="1:13" ht="15.75" customHeight="1" thickBot="1" x14ac:dyDescent="0.25">
      <c r="A20" s="369"/>
      <c r="B20" s="370"/>
      <c r="C20" s="28"/>
      <c r="D20" s="28"/>
      <c r="E20" s="371"/>
      <c r="I20" s="1" t="s">
        <v>271</v>
      </c>
    </row>
    <row r="21" spans="1:13" ht="41.25" customHeight="1" x14ac:dyDescent="0.2">
      <c r="A21" s="409" t="s">
        <v>114</v>
      </c>
      <c r="B21" s="403" t="s">
        <v>113</v>
      </c>
      <c r="C21" s="403" t="s">
        <v>99</v>
      </c>
      <c r="D21" s="405" t="s">
        <v>100</v>
      </c>
      <c r="E21" s="407" t="s">
        <v>6</v>
      </c>
      <c r="I21" s="318" t="s">
        <v>273</v>
      </c>
    </row>
    <row r="22" spans="1:13" ht="39.75" customHeight="1" x14ac:dyDescent="0.2">
      <c r="A22" s="410"/>
      <c r="B22" s="404"/>
      <c r="C22" s="404"/>
      <c r="D22" s="406"/>
      <c r="E22" s="408"/>
      <c r="I22" s="318" t="s">
        <v>272</v>
      </c>
    </row>
    <row r="23" spans="1:13" ht="18" customHeight="1" x14ac:dyDescent="0.2">
      <c r="A23" s="98">
        <v>1</v>
      </c>
      <c r="B23" s="21" t="s">
        <v>108</v>
      </c>
      <c r="C23" s="219"/>
      <c r="D23" s="283"/>
      <c r="E23" s="372"/>
      <c r="I23" s="355" t="s">
        <v>274</v>
      </c>
      <c r="J23" s="356"/>
      <c r="K23" s="356"/>
      <c r="L23" s="356"/>
      <c r="M23" s="357"/>
    </row>
    <row r="24" spans="1:13" ht="18" customHeight="1" x14ac:dyDescent="0.2">
      <c r="A24" s="98">
        <v>2</v>
      </c>
      <c r="B24" s="21" t="s">
        <v>109</v>
      </c>
      <c r="C24" s="283"/>
      <c r="D24" s="283"/>
      <c r="E24" s="372"/>
      <c r="I24" s="358" t="s">
        <v>285</v>
      </c>
      <c r="J24" s="359"/>
      <c r="K24" s="359"/>
      <c r="L24" s="359"/>
      <c r="M24" s="360"/>
    </row>
    <row r="25" spans="1:13" ht="18" customHeight="1" x14ac:dyDescent="0.2">
      <c r="A25" s="98">
        <v>3</v>
      </c>
      <c r="B25" s="95" t="s">
        <v>112</v>
      </c>
      <c r="C25" s="96">
        <f>C23+C24</f>
        <v>0</v>
      </c>
      <c r="D25" s="96">
        <f>D23+D24</f>
        <v>0</v>
      </c>
      <c r="E25" s="372"/>
    </row>
    <row r="26" spans="1:13" ht="18" customHeight="1" x14ac:dyDescent="0.2">
      <c r="A26" s="98">
        <v>4</v>
      </c>
      <c r="B26" s="21" t="s">
        <v>249</v>
      </c>
      <c r="C26" s="283"/>
      <c r="D26" s="283"/>
      <c r="E26" s="372"/>
    </row>
    <row r="27" spans="1:13" ht="38.25" x14ac:dyDescent="0.2">
      <c r="A27" s="98"/>
      <c r="B27" s="21" t="s">
        <v>247</v>
      </c>
      <c r="C27" s="107"/>
      <c r="D27" s="283"/>
      <c r="E27" s="372"/>
    </row>
    <row r="28" spans="1:13" ht="63.75" x14ac:dyDescent="0.2">
      <c r="A28" s="98"/>
      <c r="B28" s="21" t="s">
        <v>245</v>
      </c>
      <c r="C28" s="107"/>
      <c r="D28" s="283"/>
      <c r="E28" s="372"/>
      <c r="G28" s="110"/>
    </row>
    <row r="29" spans="1:13" ht="76.5" x14ac:dyDescent="0.2">
      <c r="A29" s="98"/>
      <c r="B29" s="21" t="s">
        <v>246</v>
      </c>
      <c r="C29" s="107"/>
      <c r="D29" s="283"/>
      <c r="E29" s="372"/>
    </row>
    <row r="30" spans="1:13" ht="18" customHeight="1" x14ac:dyDescent="0.2">
      <c r="A30" s="98">
        <v>6</v>
      </c>
      <c r="B30" s="21" t="s">
        <v>250</v>
      </c>
      <c r="C30" s="283"/>
      <c r="D30" s="283"/>
      <c r="E30" s="372"/>
    </row>
    <row r="31" spans="1:13" ht="38.25" x14ac:dyDescent="0.2">
      <c r="A31" s="98">
        <v>7</v>
      </c>
      <c r="B31" s="21" t="s">
        <v>248</v>
      </c>
      <c r="C31" s="107"/>
      <c r="D31" s="149"/>
      <c r="E31" s="372"/>
    </row>
    <row r="32" spans="1:13" ht="25.5" x14ac:dyDescent="0.2">
      <c r="A32" s="98">
        <v>10</v>
      </c>
      <c r="B32" s="97" t="s">
        <v>115</v>
      </c>
      <c r="C32" s="94">
        <f>C26+C30</f>
        <v>0</v>
      </c>
      <c r="D32" s="104">
        <f>D26-D27-D28-D29+D30-D31</f>
        <v>0</v>
      </c>
      <c r="E32" s="372"/>
    </row>
    <row r="33" spans="1:6" ht="17.25" customHeight="1" x14ac:dyDescent="0.2">
      <c r="A33" s="98">
        <v>11</v>
      </c>
      <c r="B33" s="21" t="s">
        <v>110</v>
      </c>
      <c r="C33" s="283"/>
      <c r="D33" s="149"/>
      <c r="E33" s="372"/>
    </row>
    <row r="34" spans="1:6" ht="38.25" x14ac:dyDescent="0.2">
      <c r="A34" s="98">
        <v>12</v>
      </c>
      <c r="B34" s="21" t="s">
        <v>233</v>
      </c>
      <c r="C34" s="283"/>
      <c r="D34" s="283"/>
      <c r="E34" s="372"/>
    </row>
    <row r="35" spans="1:6" ht="25.5" x14ac:dyDescent="0.2">
      <c r="A35" s="98">
        <v>13</v>
      </c>
      <c r="B35" s="21" t="s">
        <v>111</v>
      </c>
      <c r="C35" s="283"/>
      <c r="D35" s="149"/>
      <c r="E35" s="372"/>
    </row>
    <row r="36" spans="1:6" ht="25.5" x14ac:dyDescent="0.2">
      <c r="A36" s="98">
        <v>14</v>
      </c>
      <c r="B36" s="97" t="s">
        <v>243</v>
      </c>
      <c r="C36" s="94">
        <f>SUM(C33:C35)</f>
        <v>0</v>
      </c>
      <c r="D36" s="104">
        <f>SUM(D33:D35)</f>
        <v>0</v>
      </c>
      <c r="E36" s="372"/>
    </row>
    <row r="37" spans="1:6" thickBot="1" x14ac:dyDescent="0.25">
      <c r="A37" s="101">
        <v>15</v>
      </c>
      <c r="B37" s="102" t="s">
        <v>244</v>
      </c>
      <c r="C37" s="103">
        <f>C32+C36</f>
        <v>0</v>
      </c>
      <c r="D37" s="78">
        <f>D32+D36</f>
        <v>0</v>
      </c>
      <c r="E37" s="373"/>
      <c r="F37" s="374" t="s">
        <v>309</v>
      </c>
    </row>
    <row r="38" spans="1:6" ht="15.75" customHeight="1" x14ac:dyDescent="0.2">
      <c r="C38" s="232"/>
    </row>
    <row r="39" spans="1:6" ht="15.75" customHeight="1" x14ac:dyDescent="0.2">
      <c r="B39" s="1" t="s">
        <v>167</v>
      </c>
      <c r="F39" s="112"/>
    </row>
    <row r="40" spans="1:6" ht="15.75" customHeight="1" x14ac:dyDescent="0.2">
      <c r="F40" s="112"/>
    </row>
    <row r="41" spans="1:6" ht="15.75" customHeight="1" x14ac:dyDescent="0.2">
      <c r="F41" s="112"/>
    </row>
    <row r="42" spans="1:6" ht="15.75" customHeight="1" x14ac:dyDescent="0.2">
      <c r="F42" s="112"/>
    </row>
    <row r="43" spans="1:6" ht="15.75" customHeight="1" x14ac:dyDescent="0.2">
      <c r="F43" s="112"/>
    </row>
    <row r="44" spans="1:6" ht="15.75" customHeight="1" x14ac:dyDescent="0.2">
      <c r="F44" s="112"/>
    </row>
    <row r="45" spans="1:6" ht="15.75" customHeight="1" x14ac:dyDescent="0.2">
      <c r="F45" s="112"/>
    </row>
    <row r="46" spans="1:6" ht="15.75" customHeight="1" x14ac:dyDescent="0.2">
      <c r="F46" s="112"/>
    </row>
    <row r="47" spans="1:6" ht="15.75" customHeight="1" x14ac:dyDescent="0.2">
      <c r="F47" s="112"/>
    </row>
    <row r="48" spans="1:6" ht="15.75" customHeight="1" x14ac:dyDescent="0.2">
      <c r="F48" s="112"/>
    </row>
    <row r="49" spans="6:6" ht="15.75" customHeight="1" x14ac:dyDescent="0.2">
      <c r="F49" s="112"/>
    </row>
    <row r="50" spans="6:6" ht="15.75" customHeight="1" x14ac:dyDescent="0.2">
      <c r="F50" s="112"/>
    </row>
    <row r="51" spans="6:6" ht="15.75" customHeight="1" x14ac:dyDescent="0.2">
      <c r="F51" s="112"/>
    </row>
    <row r="52" spans="6:6" ht="15.75" customHeight="1" x14ac:dyDescent="0.2">
      <c r="F52" s="112"/>
    </row>
    <row r="53" spans="6:6" ht="15.75" customHeight="1" x14ac:dyDescent="0.2">
      <c r="F53" s="112"/>
    </row>
    <row r="54" spans="6:6" ht="15.75" customHeight="1" x14ac:dyDescent="0.2">
      <c r="F54" s="112"/>
    </row>
    <row r="55" spans="6:6" ht="15.75" customHeight="1" x14ac:dyDescent="0.2">
      <c r="F55" s="112"/>
    </row>
    <row r="56" spans="6:6" ht="15.75" customHeight="1" x14ac:dyDescent="0.2">
      <c r="F56" s="112"/>
    </row>
    <row r="57" spans="6:6" ht="15.75" customHeight="1" x14ac:dyDescent="0.2">
      <c r="F57" s="112"/>
    </row>
    <row r="58" spans="6:6" ht="15.75" customHeight="1" x14ac:dyDescent="0.2">
      <c r="F58" s="112"/>
    </row>
    <row r="59" spans="6:6" ht="15.75" customHeight="1" x14ac:dyDescent="0.2">
      <c r="F59" s="112"/>
    </row>
    <row r="60" spans="6:6" ht="15.75" customHeight="1" x14ac:dyDescent="0.2">
      <c r="F60" s="112"/>
    </row>
    <row r="61" spans="6:6" ht="15.75" customHeight="1" x14ac:dyDescent="0.2">
      <c r="F61" s="112"/>
    </row>
    <row r="62" spans="6:6" ht="15.75" customHeight="1" x14ac:dyDescent="0.2">
      <c r="F62" s="112"/>
    </row>
    <row r="63" spans="6:6" ht="15.75" customHeight="1" x14ac:dyDescent="0.2">
      <c r="F63" s="112"/>
    </row>
    <row r="64" spans="6:6" ht="15.75" customHeight="1" x14ac:dyDescent="0.2">
      <c r="F64" s="112"/>
    </row>
  </sheetData>
  <mergeCells count="5">
    <mergeCell ref="C21:C22"/>
    <mergeCell ref="D21:D22"/>
    <mergeCell ref="E21:E22"/>
    <mergeCell ref="B21:B22"/>
    <mergeCell ref="A21:A22"/>
  </mergeCells>
  <hyperlinks>
    <hyperlink ref="F1" location="Tartalom!A1" display="TARTALOM"/>
    <hyperlink ref="F37" location="'HIPA-02'!D16" display="Következő munkalap HIPA-02"/>
  </hyperlinks>
  <pageMargins left="0.74803149606299213" right="0.74803149606299213" top="0.51181102362204722" bottom="0.98425196850393704" header="0.51181102362204722" footer="0.51181102362204722"/>
  <pageSetup paperSize="9" scale="88" orientation="portrait" r:id="rId1"/>
  <headerFooter alignWithMargins="0">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0"/>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21.140625" style="1" customWidth="1"/>
    <col min="4" max="4" width="21.28515625" style="1" customWidth="1"/>
    <col min="5" max="5" width="28.140625" style="1" customWidth="1"/>
    <col min="6" max="6" width="11.140625" style="1" customWidth="1"/>
    <col min="7" max="7" width="8.85546875" style="1"/>
    <col min="8" max="8" width="13.140625" style="1" customWidth="1"/>
    <col min="9" max="9" width="11.28515625" style="1" customWidth="1"/>
    <col min="10" max="10" width="9.7109375" style="1" bestFit="1" customWidth="1"/>
    <col min="11" max="16384" width="8.85546875" style="1"/>
  </cols>
  <sheetData>
    <row r="1" spans="1:27" ht="16.5" x14ac:dyDescent="0.2">
      <c r="A1" s="4" t="s">
        <v>98</v>
      </c>
      <c r="B1" s="3"/>
      <c r="C1" s="4"/>
      <c r="D1" s="4"/>
      <c r="E1" s="5"/>
      <c r="F1" s="281" t="s">
        <v>168</v>
      </c>
    </row>
    <row r="2" spans="1:27" ht="17.25" customHeight="1" x14ac:dyDescent="0.25">
      <c r="A2" s="6"/>
      <c r="B2" s="6"/>
      <c r="C2" s="6"/>
      <c r="D2" s="6"/>
      <c r="E2" s="6"/>
      <c r="F2" s="385" t="s">
        <v>324</v>
      </c>
      <c r="I2" s="1" t="str">
        <f>'HIPA-05'!D17</f>
        <v>Adózó összesen</v>
      </c>
      <c r="J2" s="1">
        <f>'HIPA-05'!E17</f>
        <v>0</v>
      </c>
      <c r="K2" s="1">
        <f>'HIPA-05'!F17</f>
        <v>0</v>
      </c>
      <c r="L2" s="1">
        <f>'HIPA-05'!G17</f>
        <v>0</v>
      </c>
      <c r="M2" s="1">
        <f>'HIPA-05'!H17</f>
        <v>0</v>
      </c>
      <c r="N2" s="1">
        <f>'HIPA-05'!I17</f>
        <v>0</v>
      </c>
      <c r="O2" s="1">
        <f>'HIPA-05'!J17</f>
        <v>0</v>
      </c>
      <c r="P2" s="1">
        <f>'HIPA-05'!K17</f>
        <v>0</v>
      </c>
      <c r="Q2" s="1">
        <f>'HIPA-05'!L17</f>
        <v>0</v>
      </c>
      <c r="R2" s="1">
        <f>'HIPA-05'!M17</f>
        <v>0</v>
      </c>
      <c r="S2" s="1">
        <f>'HIPA-05'!N17</f>
        <v>0</v>
      </c>
      <c r="U2" s="1" t="s">
        <v>221</v>
      </c>
      <c r="V2" s="1" t="s">
        <v>229</v>
      </c>
      <c r="X2" s="1" t="s">
        <v>322</v>
      </c>
      <c r="Y2" s="1" t="s">
        <v>323</v>
      </c>
      <c r="AA2" s="391">
        <f>Alapa!F12</f>
        <v>0</v>
      </c>
    </row>
    <row r="3" spans="1:27" ht="16.5" x14ac:dyDescent="0.2">
      <c r="A3" s="4" t="s">
        <v>128</v>
      </c>
      <c r="B3" s="4"/>
      <c r="C3" s="6"/>
      <c r="D3" s="6"/>
      <c r="E3" s="6"/>
      <c r="F3" s="2"/>
    </row>
    <row r="4" spans="1:27" ht="16.5" x14ac:dyDescent="0.3">
      <c r="A4" s="10" t="str">
        <f>CONCATENATE("Ügyfél:   ",Alapa!$C$17)</f>
        <v xml:space="preserve">Ügyfél:   </v>
      </c>
      <c r="B4" s="10"/>
      <c r="C4" s="11" t="str">
        <f>"Dátum:"</f>
        <v>Dátum:</v>
      </c>
      <c r="D4" s="397"/>
      <c r="E4" s="119"/>
    </row>
    <row r="5" spans="1:27" ht="16.5" x14ac:dyDescent="0.3">
      <c r="A5" s="10" t="str">
        <f>CONCATENATE("Fordulónap: ",Alapa!$C$12)</f>
        <v xml:space="preserve">Fordulónap: </v>
      </c>
      <c r="B5" s="10"/>
      <c r="C5" s="12" t="str">
        <f>"Készítette:"</f>
        <v>Készítette:</v>
      </c>
      <c r="D5" s="13" t="e">
        <f>VLOOKUP(G5,Alapa!$G$2:$H$22,2)</f>
        <v>#N/A</v>
      </c>
      <c r="E5" s="7"/>
      <c r="F5" s="14" t="s">
        <v>1</v>
      </c>
      <c r="G5" s="15">
        <v>1</v>
      </c>
    </row>
    <row r="6" spans="1:27" ht="15.75" customHeight="1" x14ac:dyDescent="0.3">
      <c r="A6" s="387"/>
      <c r="B6" s="387"/>
      <c r="C6" s="12" t="s">
        <v>0</v>
      </c>
      <c r="D6" s="9" t="str">
        <f>IF(Alapa!$H$2=0," ",Alapa!$H$2)</f>
        <v xml:space="preserve"> </v>
      </c>
      <c r="E6" s="7"/>
    </row>
    <row r="7" spans="1:27" ht="17.25" thickBot="1" x14ac:dyDescent="0.25">
      <c r="A7" s="390" t="s">
        <v>242</v>
      </c>
      <c r="B7" s="8"/>
      <c r="C7" s="16"/>
      <c r="D7" s="16"/>
      <c r="E7" s="18"/>
    </row>
    <row r="8" spans="1:27" ht="20.25" x14ac:dyDescent="0.2">
      <c r="A8" s="188" t="s">
        <v>155</v>
      </c>
      <c r="B8" s="189" t="s">
        <v>156</v>
      </c>
      <c r="C8" s="190"/>
      <c r="D8" s="190"/>
      <c r="E8" s="192"/>
      <c r="F8" s="281"/>
    </row>
    <row r="9" spans="1:27" ht="16.5" x14ac:dyDescent="0.2">
      <c r="A9" s="193" t="s">
        <v>4</v>
      </c>
      <c r="B9" s="8"/>
      <c r="C9" s="23" t="s">
        <v>5</v>
      </c>
      <c r="D9" s="23"/>
      <c r="E9" s="194"/>
    </row>
    <row r="10" spans="1:27" ht="17.25" thickBot="1" x14ac:dyDescent="0.25">
      <c r="A10" s="195">
        <f>Alapa!C25</f>
        <v>0</v>
      </c>
      <c r="B10" s="196"/>
      <c r="C10" s="197">
        <f>Alapa!C17</f>
        <v>0</v>
      </c>
      <c r="D10" s="197"/>
      <c r="E10" s="199"/>
    </row>
    <row r="11" spans="1:27" ht="25.5" customHeight="1" thickBot="1" x14ac:dyDescent="0.25">
      <c r="A11" s="304"/>
      <c r="B11" s="323" t="s">
        <v>18</v>
      </c>
      <c r="C11" s="322" t="s">
        <v>231</v>
      </c>
      <c r="D11" s="230" t="s">
        <v>194</v>
      </c>
      <c r="E11" s="310"/>
    </row>
    <row r="12" spans="1:27" ht="25.5" x14ac:dyDescent="0.2">
      <c r="A12" s="30"/>
      <c r="B12" s="31" t="s">
        <v>230</v>
      </c>
      <c r="C12" s="289"/>
      <c r="D12" s="32" t="s">
        <v>276</v>
      </c>
      <c r="E12" s="33" t="s">
        <v>6</v>
      </c>
    </row>
    <row r="13" spans="1:27" ht="25.5" customHeight="1" x14ac:dyDescent="0.2">
      <c r="A13" s="34"/>
      <c r="B13" s="50" t="s">
        <v>14</v>
      </c>
      <c r="C13" s="92" t="s">
        <v>80</v>
      </c>
      <c r="D13" s="60">
        <f>IF('HIPA-03'!D14+'HIPA-03'!E14=0,0,'HIPA-02'!D14+'HIPA-02'!D22+'HIPA-02'!D33+'HIPA-02'!D43)</f>
        <v>0</v>
      </c>
      <c r="E13" s="37"/>
    </row>
    <row r="14" spans="1:27" ht="45" customHeight="1" x14ac:dyDescent="0.2">
      <c r="A14" s="34"/>
      <c r="B14" s="50" t="s">
        <v>327</v>
      </c>
      <c r="C14" s="92" t="s">
        <v>81</v>
      </c>
      <c r="D14" s="60">
        <f>IF('HIPA-03'!D21=0,'HIPA-03'!E21,'HIPA-03'!D21)</f>
        <v>0</v>
      </c>
      <c r="E14" s="37"/>
    </row>
    <row r="15" spans="1:27" ht="25.5" customHeight="1" x14ac:dyDescent="0.2">
      <c r="A15" s="34"/>
      <c r="B15" s="50" t="s">
        <v>8</v>
      </c>
      <c r="C15" s="92" t="s">
        <v>222</v>
      </c>
      <c r="D15" s="60">
        <f>'HIPA-00'!C33+'HIPA-00'!D33</f>
        <v>0</v>
      </c>
      <c r="E15" s="37"/>
    </row>
    <row r="16" spans="1:27" ht="25.5" customHeight="1" x14ac:dyDescent="0.2">
      <c r="A16" s="34"/>
      <c r="B16" s="50" t="s">
        <v>9</v>
      </c>
      <c r="C16" s="92" t="s">
        <v>223</v>
      </c>
      <c r="D16" s="60">
        <f>'HIPA-00'!C34+'HIPA-00'!D34</f>
        <v>0</v>
      </c>
      <c r="E16" s="37"/>
    </row>
    <row r="17" spans="1:5" ht="25.5" customHeight="1" x14ac:dyDescent="0.2">
      <c r="A17" s="34"/>
      <c r="B17" s="50" t="s">
        <v>262</v>
      </c>
      <c r="C17" s="92" t="s">
        <v>328</v>
      </c>
      <c r="D17" s="60">
        <f>'HIPA-00'!C35+'HIPA-00'!D35</f>
        <v>0</v>
      </c>
      <c r="E17" s="37"/>
    </row>
    <row r="18" spans="1:5" ht="25.5" customHeight="1" x14ac:dyDescent="0.2">
      <c r="A18" s="34"/>
      <c r="B18" s="50" t="s">
        <v>340</v>
      </c>
      <c r="C18" s="92" t="s">
        <v>81</v>
      </c>
      <c r="D18" s="43">
        <f>D13-(D14+D15+D16+D17)</f>
        <v>0</v>
      </c>
      <c r="E18" s="37"/>
    </row>
    <row r="19" spans="1:5" ht="25.5" customHeight="1" x14ac:dyDescent="0.2">
      <c r="A19" s="34"/>
      <c r="B19" s="50" t="s">
        <v>263</v>
      </c>
      <c r="C19" s="92" t="s">
        <v>210</v>
      </c>
      <c r="D19" s="104">
        <f>IF(D18=0,0,IF($C$22="NINCS MEGOSZTÁS",'HIPA-05'!D39,HLOOKUP(D11,'HIPA-05'!$D$17:$N$49,'HIPA-05'!$A39,FALSE)))</f>
        <v>0</v>
      </c>
      <c r="E19" s="37"/>
    </row>
    <row r="20" spans="1:5" ht="25.5" customHeight="1" x14ac:dyDescent="0.2">
      <c r="A20" s="34"/>
      <c r="B20" s="50" t="s">
        <v>264</v>
      </c>
      <c r="C20" s="92" t="s">
        <v>211</v>
      </c>
      <c r="D20" s="104">
        <f>IF(D18=0,0,IF($C$22="NINCS MEGOSZTÁS",'HIPA-05'!D40,HLOOKUP(D11,'HIPA-05'!$D$17:$N$49,'HIPA-05'!$A40,FALSE)))</f>
        <v>0</v>
      </c>
      <c r="E20" s="37"/>
    </row>
    <row r="21" spans="1:5" ht="25.5" customHeight="1" x14ac:dyDescent="0.2">
      <c r="A21" s="34"/>
      <c r="B21" s="50" t="s">
        <v>10</v>
      </c>
      <c r="C21" s="29"/>
      <c r="D21" s="43">
        <f>D18-D19+D20</f>
        <v>0</v>
      </c>
      <c r="E21" s="37"/>
    </row>
    <row r="22" spans="1:5" ht="25.5" customHeight="1" x14ac:dyDescent="0.2">
      <c r="A22" s="34"/>
      <c r="B22" s="50" t="s">
        <v>106</v>
      </c>
      <c r="C22" s="274" t="str">
        <f>IF('HIPA-04'!D14="X","VAN MEGOSZTÁS",IF('HIPA-04'!D15="X","VAN MEGOSZTÁS",IF('HIPA-04'!D16="X","VAN MEGOSZTÁS","NINCS MEGOSZTÁS")))</f>
        <v>NINCS MEGOSZTÁS</v>
      </c>
      <c r="D22" s="104">
        <f>IF($D$21=0,0,IF($C$22="NINCS MEGOSZTÁS",('HIPA-05'!D38-'HIPA-05'!D39+'HIPA-05'!D40-'HIPA-05'!D41),HLOOKUP(D11,'HIPA-05'!$D$17:$N$49,'HIPA-05'!$A38,FALSE)))</f>
        <v>0</v>
      </c>
      <c r="E22" s="37"/>
    </row>
    <row r="23" spans="1:5" ht="25.5" customHeight="1" x14ac:dyDescent="0.2">
      <c r="A23" s="34"/>
      <c r="B23" s="50" t="s">
        <v>11</v>
      </c>
      <c r="C23" s="92" t="s">
        <v>212</v>
      </c>
      <c r="D23" s="104">
        <f>IF(D21=0,0,IF($C$22="NINCS MEGOSZTÁS",'HIPA-05'!D41,HLOOKUP(D11,'HIPA-05'!$D$17:$N$49,'HIPA-05'!$A41,FALSE)))</f>
        <v>0</v>
      </c>
      <c r="E23" s="37"/>
    </row>
    <row r="24" spans="1:5" ht="25.5" customHeight="1" x14ac:dyDescent="0.2">
      <c r="A24" s="34"/>
      <c r="B24" s="50" t="s">
        <v>12</v>
      </c>
      <c r="C24" s="36"/>
      <c r="D24" s="43">
        <f>D22-D23</f>
        <v>0</v>
      </c>
      <c r="E24" s="37"/>
    </row>
    <row r="25" spans="1:5" ht="25.5" customHeight="1" x14ac:dyDescent="0.2">
      <c r="A25" s="34"/>
      <c r="B25" s="50" t="s">
        <v>103</v>
      </c>
      <c r="C25" s="92" t="s">
        <v>213</v>
      </c>
      <c r="D25" s="261">
        <f>IF(D21=0,0,IF($C$22="NINCS MEGOSZTÁS",'HIPA-05'!D42,HLOOKUP(D11,'HIPA-05'!$D$17:$N$49,'HIPA-05'!$A42,FALSE)))</f>
        <v>0</v>
      </c>
      <c r="E25" s="37"/>
    </row>
    <row r="26" spans="1:5" ht="25.5" customHeight="1" x14ac:dyDescent="0.2">
      <c r="A26" s="34"/>
      <c r="B26" s="62" t="s">
        <v>104</v>
      </c>
      <c r="C26" s="36"/>
      <c r="D26" s="43">
        <f>D24*D25</f>
        <v>0</v>
      </c>
      <c r="E26" s="37"/>
    </row>
    <row r="27" spans="1:5" ht="25.5" customHeight="1" x14ac:dyDescent="0.2">
      <c r="A27" s="34"/>
      <c r="B27" s="50" t="s">
        <v>13</v>
      </c>
      <c r="C27" s="92" t="s">
        <v>329</v>
      </c>
      <c r="D27" s="104">
        <f>IF(D26=0,0,IF($C$22="NINCS MEGOSZTÁS",'HIPA-05'!D43,HLOOKUP(D11,'HIPA-05'!$D$17:$N$49,'HIPA-05'!$A43,FALSE)))</f>
        <v>0</v>
      </c>
      <c r="E27" s="37"/>
    </row>
    <row r="28" spans="1:5" ht="25.5" customHeight="1" x14ac:dyDescent="0.2">
      <c r="A28" s="34"/>
      <c r="B28" s="50" t="s">
        <v>239</v>
      </c>
      <c r="C28" s="92" t="s">
        <v>330</v>
      </c>
      <c r="D28" s="104">
        <f>IF(D26=0,0,IF($C$22="NINCS MEGOSZTÁS",'HIPA-05'!D47,HLOOKUP(D11,'HIPA-05'!$D$17:$N$49,'HIPA-05'!$A47,FALSE)))</f>
        <v>0</v>
      </c>
      <c r="E28" s="37"/>
    </row>
    <row r="29" spans="1:5" ht="25.5" customHeight="1" x14ac:dyDescent="0.2">
      <c r="A29" s="34"/>
      <c r="B29" s="50" t="s">
        <v>318</v>
      </c>
      <c r="C29" s="92" t="s">
        <v>331</v>
      </c>
      <c r="D29" s="104">
        <f>IF(D26=0,0,IF($C$22="NINCS MEGOSZTÁS",'HIPA-05'!D48,HLOOKUP(D11,'HIPA-05'!$D$17:$N$49,'HIPA-05'!$A48,FALSE)))</f>
        <v>0</v>
      </c>
      <c r="E29" s="37"/>
    </row>
    <row r="30" spans="1:5" ht="38.25" x14ac:dyDescent="0.2">
      <c r="A30" s="34"/>
      <c r="B30" s="50" t="s">
        <v>251</v>
      </c>
      <c r="C30" s="92" t="s">
        <v>278</v>
      </c>
      <c r="D30" s="104">
        <f>IF(D26=0,0,IF($C$22="NINCS MEGOSZTÁS",'HIPA-05'!D49,HLOOKUP(D11,'HIPA-05'!$D$17:$N$49,'HIPA-05'!$A49,FALSE)))</f>
        <v>0</v>
      </c>
      <c r="E30" s="37"/>
    </row>
    <row r="31" spans="1:5" ht="25.5" customHeight="1" x14ac:dyDescent="0.2">
      <c r="A31" s="34"/>
      <c r="B31" s="50" t="s">
        <v>252</v>
      </c>
      <c r="C31" s="36"/>
      <c r="D31" s="43">
        <f>D26-D27-D28-D29-D30</f>
        <v>0</v>
      </c>
      <c r="E31" s="37"/>
    </row>
    <row r="32" spans="1:5" ht="25.5" customHeight="1" x14ac:dyDescent="0.2">
      <c r="A32" s="34"/>
      <c r="B32" s="50" t="s">
        <v>282</v>
      </c>
      <c r="C32" s="239"/>
      <c r="D32" s="104">
        <f>D33+D34</f>
        <v>0</v>
      </c>
      <c r="E32" s="37"/>
    </row>
    <row r="33" spans="1:8" ht="22.5" customHeight="1" x14ac:dyDescent="0.2">
      <c r="A33" s="34"/>
      <c r="B33" s="50" t="s">
        <v>354</v>
      </c>
      <c r="C33" s="92" t="s">
        <v>301</v>
      </c>
      <c r="D33" s="104">
        <f>IF(D31=0,0,IF($C$22="NINCS MEGOSZTÁS",'HIPA-05'!D53,HLOOKUP(D11,'HIPA-05'!$D$17:$N$58,'HIPA-05'!$A53,FALSE)))</f>
        <v>0</v>
      </c>
      <c r="E33" s="37"/>
    </row>
    <row r="34" spans="1:8" ht="24" customHeight="1" x14ac:dyDescent="0.2">
      <c r="A34" s="34"/>
      <c r="B34" s="50" t="s">
        <v>355</v>
      </c>
      <c r="C34" s="92" t="s">
        <v>332</v>
      </c>
      <c r="D34" s="104">
        <f>IF(D31=0,0,IF($C$22="NINCS MEGOSZTÁS",'HIPA-05'!D54,HLOOKUP(D11,'HIPA-05'!$D$17:$N$58,'HIPA-05'!$A54,FALSE)))</f>
        <v>0</v>
      </c>
      <c r="E34" s="37"/>
    </row>
    <row r="35" spans="1:8" ht="25.5" customHeight="1" x14ac:dyDescent="0.2">
      <c r="A35" s="34"/>
      <c r="B35" s="50" t="s">
        <v>302</v>
      </c>
      <c r="C35" s="92" t="s">
        <v>351</v>
      </c>
      <c r="D35" s="104">
        <f>IF(D31=0,0,IF($C$22="NINCS MEGOSZTÁS",'HIPA-05'!D56,HLOOKUP(D11,'HIPA-05'!$D$17:$N$58,'HIPA-05'!$A56,FALSE)))</f>
        <v>0</v>
      </c>
      <c r="E35" s="37"/>
    </row>
    <row r="36" spans="1:8" ht="25.5" customHeight="1" x14ac:dyDescent="0.2">
      <c r="A36" s="34"/>
      <c r="B36" s="50" t="s">
        <v>253</v>
      </c>
      <c r="C36" s="36"/>
      <c r="D36" s="43">
        <f>D31-(D32+D35)</f>
        <v>0</v>
      </c>
      <c r="E36" s="37"/>
    </row>
    <row r="37" spans="1:8" ht="25.5" customHeight="1" x14ac:dyDescent="0.2">
      <c r="A37" s="34"/>
      <c r="B37" s="50" t="s">
        <v>254</v>
      </c>
      <c r="C37" s="36"/>
      <c r="D37" s="47"/>
      <c r="E37" s="37"/>
    </row>
    <row r="38" spans="1:8" ht="25.5" customHeight="1" x14ac:dyDescent="0.2">
      <c r="A38" s="134"/>
      <c r="B38" s="306" t="s">
        <v>255</v>
      </c>
      <c r="C38" s="307"/>
      <c r="D38" s="308"/>
      <c r="E38" s="309"/>
    </row>
    <row r="39" spans="1:8" ht="25.5" customHeight="1" x14ac:dyDescent="0.2">
      <c r="A39" s="134"/>
      <c r="B39" s="306" t="s">
        <v>256</v>
      </c>
      <c r="C39" s="307"/>
      <c r="D39" s="308"/>
      <c r="E39" s="309"/>
    </row>
    <row r="40" spans="1:8" ht="25.5" customHeight="1" thickBot="1" x14ac:dyDescent="0.25">
      <c r="A40" s="38"/>
      <c r="B40" s="51" t="s">
        <v>257</v>
      </c>
      <c r="C40" s="40"/>
      <c r="D40" s="325"/>
      <c r="E40" s="41"/>
    </row>
    <row r="41" spans="1:8" ht="25.5" customHeight="1" x14ac:dyDescent="0.2">
      <c r="A41" s="30"/>
      <c r="B41" s="31" t="s">
        <v>15</v>
      </c>
      <c r="C41" s="341"/>
      <c r="D41" s="342"/>
      <c r="E41" s="33" t="s">
        <v>6</v>
      </c>
    </row>
    <row r="42" spans="1:8" ht="25.5" customHeight="1" x14ac:dyDescent="0.2">
      <c r="A42" s="81"/>
      <c r="B42" s="315" t="s">
        <v>265</v>
      </c>
      <c r="C42" s="344"/>
      <c r="D42" s="345">
        <f>Alapa!C11</f>
        <v>0</v>
      </c>
      <c r="E42" s="381"/>
      <c r="H42" s="110"/>
    </row>
    <row r="43" spans="1:8" ht="25.5" customHeight="1" x14ac:dyDescent="0.2">
      <c r="A43" s="81"/>
      <c r="B43" s="315" t="s">
        <v>268</v>
      </c>
      <c r="C43" s="364"/>
      <c r="D43" s="343">
        <f>AA2+151</f>
        <v>151</v>
      </c>
      <c r="E43" s="381"/>
    </row>
    <row r="44" spans="1:8" ht="25.5" customHeight="1" x14ac:dyDescent="0.2">
      <c r="A44" s="81"/>
      <c r="B44" s="315" t="s">
        <v>15</v>
      </c>
      <c r="C44" s="314" t="s">
        <v>266</v>
      </c>
      <c r="D44" s="316" t="s">
        <v>267</v>
      </c>
      <c r="E44" s="381"/>
    </row>
    <row r="45" spans="1:8" ht="25.5" customHeight="1" x14ac:dyDescent="0.2">
      <c r="A45" s="34"/>
      <c r="B45" s="36" t="s">
        <v>19</v>
      </c>
      <c r="C45" s="330">
        <f>D43+31</f>
        <v>182</v>
      </c>
      <c r="D45" s="331">
        <f>C45+365</f>
        <v>547</v>
      </c>
      <c r="E45" s="382"/>
    </row>
    <row r="46" spans="1:8" ht="25.5" customHeight="1" x14ac:dyDescent="0.2">
      <c r="A46" s="34"/>
      <c r="B46" s="36" t="s">
        <v>16</v>
      </c>
      <c r="C46" s="398">
        <v>44089</v>
      </c>
      <c r="D46" s="99">
        <f>IF(D31-D34&lt;0,0,D31-D34)</f>
        <v>0</v>
      </c>
      <c r="E46" s="382"/>
      <c r="H46" s="110"/>
    </row>
    <row r="47" spans="1:8" ht="25.5" customHeight="1" thickBot="1" x14ac:dyDescent="0.25">
      <c r="A47" s="38"/>
      <c r="B47" s="40" t="s">
        <v>17</v>
      </c>
      <c r="C47" s="399">
        <v>44242</v>
      </c>
      <c r="D47" s="348">
        <f>IF(D31&lt;0,0,D31/2)</f>
        <v>0</v>
      </c>
      <c r="E47" s="383"/>
    </row>
    <row r="48" spans="1:8" ht="24.75" customHeight="1" x14ac:dyDescent="0.2">
      <c r="A48" s="30"/>
      <c r="B48" s="31" t="s">
        <v>321</v>
      </c>
      <c r="C48" s="230" t="s">
        <v>323</v>
      </c>
      <c r="D48" s="342"/>
      <c r="E48" s="33" t="s">
        <v>6</v>
      </c>
    </row>
    <row r="49" spans="1:5" ht="51" customHeight="1" x14ac:dyDescent="0.2">
      <c r="A49" s="81"/>
      <c r="B49" s="411" t="s">
        <v>319</v>
      </c>
      <c r="C49" s="411"/>
      <c r="D49" s="376"/>
      <c r="E49" s="381"/>
    </row>
    <row r="50" spans="1:5" ht="24.75" customHeight="1" thickBot="1" x14ac:dyDescent="0.25">
      <c r="A50" s="377"/>
      <c r="B50" s="378" t="s">
        <v>320</v>
      </c>
      <c r="C50" s="379"/>
      <c r="D50" s="380">
        <f>-(IF(C48="NINCS",0,IF(D32+D35&lt;D31*90%,(D31*90%-(D32+D35))*10%,0)))</f>
        <v>0</v>
      </c>
      <c r="E50" s="384"/>
    </row>
  </sheetData>
  <mergeCells count="1">
    <mergeCell ref="B49:C49"/>
  </mergeCells>
  <dataValidations count="2">
    <dataValidation type="list" allowBlank="1" showInputMessage="1" showErrorMessage="1" sqref="D11">
      <formula1>$I$2:$S$2</formula1>
    </dataValidation>
    <dataValidation type="list" allowBlank="1" showInputMessage="1" showErrorMessage="1" sqref="C48">
      <formula1>$X$2:$Y$2</formula1>
    </dataValidation>
  </dataValidations>
  <hyperlinks>
    <hyperlink ref="C13" location="'HIPA-02'!D14" display="HIPA-02"/>
    <hyperlink ref="C18" location="'HIPA-03'!D21" display="HIPA-03"/>
    <hyperlink ref="C19" location="'HIPA-05'!A39" display="HIPA-05'!A39"/>
    <hyperlink ref="C20" location="'HIPA-05'!A40" display="HIPA-05'!A40"/>
    <hyperlink ref="C23" location="'HIPA-05'!A41" display="HIPA-05'!A41"/>
    <hyperlink ref="C25" location="'HIPA-05'!A42" display="HIPA-05'!A42"/>
    <hyperlink ref="C27" location="'HIPA-05'!A43" display="HIPA-05'!A43"/>
    <hyperlink ref="C28:C29" location="'HIPA-05'!A42" display="HIPA-05'!A42"/>
    <hyperlink ref="C28" location="'HIPA-05'!A44" display="HIPA-05'!A44"/>
    <hyperlink ref="C29" location="'HIPA-05'!A45" display="HIPA-05'!A45"/>
    <hyperlink ref="C15" location="'HIPA-00'!B33" display="HIPA-00'!B33"/>
    <hyperlink ref="C16" location="'HIPA-00'!B34" display="HIPA-00'!B34"/>
    <hyperlink ref="C17" location="'HIPA-00'!B35" display="HIPA-00'!B35"/>
    <hyperlink ref="C14" location="'HIPA-03'!D21" display="HIPA-03"/>
    <hyperlink ref="F1" location="Tartalom!A1" display="TARTALOM"/>
    <hyperlink ref="C30" location="'HIPA-05'!A46" display="HIPA-05'!A46"/>
    <hyperlink ref="C33" location="'HIPA-05'!A53" display="HIPA-05'!A53"/>
    <hyperlink ref="C34" location="'HIPA-05'!A54" display="HIPA-05'!A54"/>
    <hyperlink ref="C35" location="'HIPA-05'!A56" display="HIPA-05'!A56"/>
  </hyperlinks>
  <pageMargins left="0.74803149606299213" right="0.74803149606299213" top="0.51181102362204722" bottom="0.98425196850393704" header="0.51181102362204722" footer="0.51181102362204722"/>
  <pageSetup paperSize="9" scale="64"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 style="1" bestFit="1" customWidth="1"/>
    <col min="7" max="16384" width="8.85546875" style="1"/>
  </cols>
  <sheetData>
    <row r="1" spans="1:7" ht="16.5" x14ac:dyDescent="0.2">
      <c r="A1" s="4" t="s">
        <v>80</v>
      </c>
      <c r="B1" s="3"/>
      <c r="C1" s="4"/>
      <c r="D1" s="4"/>
      <c r="E1" s="5"/>
      <c r="F1" s="281" t="s">
        <v>168</v>
      </c>
    </row>
    <row r="2" spans="1:7" ht="15.75" x14ac:dyDescent="0.25">
      <c r="A2" s="6"/>
      <c r="B2" s="6"/>
      <c r="C2" s="6"/>
      <c r="D2" s="6"/>
      <c r="E2" s="6"/>
      <c r="F2" s="385" t="s">
        <v>324</v>
      </c>
    </row>
    <row r="3" spans="1:7" ht="16.5" x14ac:dyDescent="0.2">
      <c r="A3" s="4" t="s">
        <v>128</v>
      </c>
      <c r="B3" s="4"/>
      <c r="C3" s="6"/>
      <c r="D3" s="6"/>
      <c r="E3" s="6"/>
      <c r="F3" s="2"/>
    </row>
    <row r="4" spans="1:7" ht="16.5" customHeight="1" x14ac:dyDescent="0.3">
      <c r="A4" s="10" t="str">
        <f>CONCATENATE("Ügyfél:   ",Alapa!$C$17)</f>
        <v xml:space="preserve">Ügyfél:   </v>
      </c>
      <c r="B4" s="10"/>
      <c r="C4" s="11" t="str">
        <f>"Dátum:"</f>
        <v>Dátum:</v>
      </c>
      <c r="D4" s="397"/>
      <c r="E4" s="119"/>
    </row>
    <row r="5" spans="1:7" ht="16.5" x14ac:dyDescent="0.3">
      <c r="A5" s="10" t="str">
        <f>CONCATENATE("Fordulónap: ",Alapa!$C$12)</f>
        <v xml:space="preserve">Fordulónap: </v>
      </c>
      <c r="B5" s="10"/>
      <c r="C5" s="12" t="str">
        <f>"Készítette:"</f>
        <v>Készítette:</v>
      </c>
      <c r="D5" s="13" t="e">
        <f>VLOOKUP(G5,Alapa!$G$2:$H$22,2)</f>
        <v>#N/A</v>
      </c>
      <c r="E5" s="7"/>
      <c r="F5" s="14" t="s">
        <v>1</v>
      </c>
      <c r="G5" s="15">
        <v>1</v>
      </c>
    </row>
    <row r="6" spans="1:7" ht="16.5" x14ac:dyDescent="0.3">
      <c r="A6" s="8"/>
      <c r="B6" s="8"/>
      <c r="C6" s="12" t="s">
        <v>0</v>
      </c>
      <c r="D6" s="9" t="str">
        <f>IF(Alapa!$H$2=0," ",Alapa!$H$2)</f>
        <v xml:space="preserve"> </v>
      </c>
      <c r="E6" s="7"/>
    </row>
    <row r="7" spans="1:7" ht="17.25" thickBot="1" x14ac:dyDescent="0.35">
      <c r="A7" s="390" t="s">
        <v>242</v>
      </c>
      <c r="B7" s="8"/>
      <c r="C7" s="16"/>
      <c r="D7" s="17"/>
      <c r="E7" s="18"/>
      <c r="F7" s="311" t="s">
        <v>168</v>
      </c>
    </row>
    <row r="8" spans="1:7" ht="20.25" x14ac:dyDescent="0.3">
      <c r="A8" s="203"/>
      <c r="B8" s="204" t="s">
        <v>129</v>
      </c>
      <c r="C8" s="190"/>
      <c r="D8" s="191"/>
      <c r="E8" s="192"/>
    </row>
    <row r="9" spans="1:7" ht="16.5" x14ac:dyDescent="0.3">
      <c r="A9" s="193" t="s">
        <v>4</v>
      </c>
      <c r="B9" s="8"/>
      <c r="C9" s="23" t="s">
        <v>5</v>
      </c>
      <c r="D9" s="17"/>
      <c r="E9" s="194"/>
    </row>
    <row r="10" spans="1:7" ht="17.25" thickBot="1" x14ac:dyDescent="0.35">
      <c r="A10" s="195">
        <f>Alapa!C25</f>
        <v>0</v>
      </c>
      <c r="B10" s="196"/>
      <c r="C10" s="197">
        <f>Alapa!C17</f>
        <v>0</v>
      </c>
      <c r="D10" s="198"/>
      <c r="E10" s="199"/>
    </row>
    <row r="11" spans="1:7" ht="16.5" x14ac:dyDescent="0.3">
      <c r="A11" s="304"/>
      <c r="B11" s="8"/>
      <c r="C11" s="16"/>
      <c r="D11" s="17"/>
      <c r="E11" s="310"/>
    </row>
    <row r="12" spans="1:7" ht="25.5" customHeight="1" thickBot="1" x14ac:dyDescent="0.25">
      <c r="A12" s="19"/>
      <c r="B12" s="29"/>
      <c r="C12" s="29"/>
      <c r="D12" s="29"/>
      <c r="E12" s="29"/>
    </row>
    <row r="13" spans="1:7" ht="38.25" x14ac:dyDescent="0.2">
      <c r="A13" s="30" t="s">
        <v>74</v>
      </c>
      <c r="B13" s="53" t="s">
        <v>20</v>
      </c>
      <c r="C13" s="32"/>
      <c r="D13" s="32" t="s">
        <v>276</v>
      </c>
      <c r="E13" s="33" t="s">
        <v>6</v>
      </c>
    </row>
    <row r="14" spans="1:7" ht="21.95" customHeight="1" x14ac:dyDescent="0.2">
      <c r="A14" s="34"/>
      <c r="B14" s="50" t="s">
        <v>21</v>
      </c>
      <c r="C14" s="36"/>
      <c r="D14" s="44">
        <f>D15-D16-D17-D18-D19</f>
        <v>0</v>
      </c>
      <c r="E14" s="37"/>
    </row>
    <row r="15" spans="1:7" ht="21.95" customHeight="1" x14ac:dyDescent="0.2">
      <c r="A15" s="34"/>
      <c r="B15" s="50" t="s">
        <v>22</v>
      </c>
      <c r="C15" s="36"/>
      <c r="D15" s="60">
        <f>'HIPA-00'!C25+'HIPA-00'!D25</f>
        <v>0</v>
      </c>
      <c r="E15" s="37"/>
    </row>
    <row r="16" spans="1:7" ht="21.95" customHeight="1" x14ac:dyDescent="0.2">
      <c r="A16" s="34"/>
      <c r="B16" s="50" t="s">
        <v>23</v>
      </c>
      <c r="C16" s="36"/>
      <c r="D16" s="45"/>
      <c r="E16" s="37"/>
    </row>
    <row r="17" spans="1:6" ht="21.95" customHeight="1" x14ac:dyDescent="0.2">
      <c r="A17" s="34"/>
      <c r="B17" s="50" t="s">
        <v>26</v>
      </c>
      <c r="C17" s="36"/>
      <c r="D17" s="45"/>
      <c r="E17" s="37"/>
    </row>
    <row r="18" spans="1:6" ht="21.95" customHeight="1" x14ac:dyDescent="0.2">
      <c r="A18" s="34"/>
      <c r="B18" s="50" t="s">
        <v>24</v>
      </c>
      <c r="C18" s="36"/>
      <c r="D18" s="45"/>
      <c r="E18" s="37"/>
    </row>
    <row r="19" spans="1:6" ht="21.95" customHeight="1" x14ac:dyDescent="0.2">
      <c r="A19" s="34"/>
      <c r="B19" s="50" t="s">
        <v>25</v>
      </c>
      <c r="C19" s="36"/>
      <c r="D19" s="45"/>
      <c r="E19" s="37"/>
      <c r="F19" s="374" t="s">
        <v>288</v>
      </c>
    </row>
    <row r="20" spans="1:6" ht="25.5" customHeight="1" thickBot="1" x14ac:dyDescent="0.25">
      <c r="A20" s="29"/>
      <c r="B20" s="54"/>
      <c r="C20" s="29"/>
      <c r="D20" s="29"/>
      <c r="E20" s="29"/>
    </row>
    <row r="21" spans="1:6" ht="38.25" x14ac:dyDescent="0.2">
      <c r="A21" s="30" t="s">
        <v>75</v>
      </c>
      <c r="B21" s="53" t="s">
        <v>27</v>
      </c>
      <c r="C21" s="32"/>
      <c r="D21" s="32" t="s">
        <v>276</v>
      </c>
      <c r="E21" s="33" t="s">
        <v>6</v>
      </c>
    </row>
    <row r="22" spans="1:6" ht="21.95" customHeight="1" x14ac:dyDescent="0.2">
      <c r="A22" s="34"/>
      <c r="B22" s="50" t="s">
        <v>28</v>
      </c>
      <c r="C22" s="36"/>
      <c r="D22" s="44">
        <f>D23+D24+D25+D26+D27+D28-D29-D30</f>
        <v>0</v>
      </c>
      <c r="E22" s="37"/>
    </row>
    <row r="23" spans="1:6" ht="21.95" customHeight="1" x14ac:dyDescent="0.2">
      <c r="A23" s="34"/>
      <c r="B23" s="50" t="s">
        <v>29</v>
      </c>
      <c r="C23" s="36"/>
      <c r="D23" s="45"/>
      <c r="E23" s="37"/>
    </row>
    <row r="24" spans="1:6" ht="21.95" customHeight="1" x14ac:dyDescent="0.2">
      <c r="A24" s="34"/>
      <c r="B24" s="50" t="s">
        <v>30</v>
      </c>
      <c r="C24" s="36"/>
      <c r="D24" s="45"/>
      <c r="E24" s="37"/>
    </row>
    <row r="25" spans="1:6" ht="21.95" customHeight="1" x14ac:dyDescent="0.2">
      <c r="A25" s="34"/>
      <c r="B25" s="50" t="s">
        <v>31</v>
      </c>
      <c r="C25" s="36"/>
      <c r="D25" s="45"/>
      <c r="E25" s="37"/>
    </row>
    <row r="26" spans="1:6" ht="21.95" customHeight="1" x14ac:dyDescent="0.2">
      <c r="A26" s="34"/>
      <c r="B26" s="50" t="s">
        <v>32</v>
      </c>
      <c r="C26" s="36"/>
      <c r="D26" s="45"/>
      <c r="E26" s="37"/>
    </row>
    <row r="27" spans="1:6" ht="21.95" customHeight="1" x14ac:dyDescent="0.2">
      <c r="A27" s="34"/>
      <c r="B27" s="50" t="s">
        <v>33</v>
      </c>
      <c r="C27" s="36"/>
      <c r="D27" s="45"/>
      <c r="E27" s="37"/>
    </row>
    <row r="28" spans="1:6" ht="26.25" customHeight="1" x14ac:dyDescent="0.2">
      <c r="A28" s="34"/>
      <c r="B28" s="50" t="s">
        <v>34</v>
      </c>
      <c r="C28" s="36"/>
      <c r="D28" s="45"/>
      <c r="E28" s="37"/>
    </row>
    <row r="29" spans="1:6" ht="21.95" customHeight="1" x14ac:dyDescent="0.2">
      <c r="A29" s="34"/>
      <c r="B29" s="50" t="s">
        <v>35</v>
      </c>
      <c r="C29" s="36"/>
      <c r="D29" s="45"/>
      <c r="E29" s="37"/>
    </row>
    <row r="30" spans="1:6" ht="21.95" customHeight="1" thickBot="1" x14ac:dyDescent="0.25">
      <c r="A30" s="38"/>
      <c r="B30" s="51" t="s">
        <v>36</v>
      </c>
      <c r="C30" s="40"/>
      <c r="D30" s="46"/>
      <c r="E30" s="41"/>
    </row>
    <row r="31" spans="1:6" ht="25.5" customHeight="1" thickBot="1" x14ac:dyDescent="0.25">
      <c r="A31" s="29"/>
      <c r="B31" s="54"/>
      <c r="C31" s="29"/>
      <c r="D31" s="29"/>
      <c r="E31" s="29"/>
    </row>
    <row r="32" spans="1:6" ht="38.25" x14ac:dyDescent="0.2">
      <c r="A32" s="30" t="s">
        <v>76</v>
      </c>
      <c r="B32" s="53" t="s">
        <v>37</v>
      </c>
      <c r="C32" s="32"/>
      <c r="D32" s="32" t="s">
        <v>276</v>
      </c>
      <c r="E32" s="33" t="s">
        <v>6</v>
      </c>
    </row>
    <row r="33" spans="1:5" ht="21.95" customHeight="1" x14ac:dyDescent="0.2">
      <c r="A33" s="34"/>
      <c r="B33" s="50" t="s">
        <v>38</v>
      </c>
      <c r="C33" s="36"/>
      <c r="D33" s="44">
        <f>D34+D35+D36+D37+D38+D39-D40</f>
        <v>0</v>
      </c>
      <c r="E33" s="37"/>
    </row>
    <row r="34" spans="1:5" ht="21.95" customHeight="1" x14ac:dyDescent="0.2">
      <c r="A34" s="34"/>
      <c r="B34" s="50" t="s">
        <v>39</v>
      </c>
      <c r="C34" s="36"/>
      <c r="D34" s="45"/>
      <c r="E34" s="37"/>
    </row>
    <row r="35" spans="1:5" ht="21.95" customHeight="1" x14ac:dyDescent="0.2">
      <c r="A35" s="34"/>
      <c r="B35" s="50" t="s">
        <v>40</v>
      </c>
      <c r="C35" s="36"/>
      <c r="D35" s="45"/>
      <c r="E35" s="37"/>
    </row>
    <row r="36" spans="1:5" ht="25.5" x14ac:dyDescent="0.2">
      <c r="A36" s="34"/>
      <c r="B36" s="50" t="s">
        <v>44</v>
      </c>
      <c r="C36" s="36"/>
      <c r="D36" s="45"/>
      <c r="E36" s="37"/>
    </row>
    <row r="37" spans="1:5" ht="21.95" customHeight="1" x14ac:dyDescent="0.2">
      <c r="A37" s="34"/>
      <c r="B37" s="50" t="s">
        <v>41</v>
      </c>
      <c r="C37" s="36"/>
      <c r="D37" s="45"/>
      <c r="E37" s="37"/>
    </row>
    <row r="38" spans="1:5" ht="25.5" x14ac:dyDescent="0.2">
      <c r="A38" s="34"/>
      <c r="B38" s="50" t="s">
        <v>42</v>
      </c>
      <c r="C38" s="36"/>
      <c r="D38" s="45"/>
      <c r="E38" s="37"/>
    </row>
    <row r="39" spans="1:5" ht="25.5" x14ac:dyDescent="0.2">
      <c r="A39" s="34"/>
      <c r="B39" s="50" t="s">
        <v>45</v>
      </c>
      <c r="C39" s="36"/>
      <c r="D39" s="45"/>
      <c r="E39" s="37"/>
    </row>
    <row r="40" spans="1:5" ht="21.95" customHeight="1" thickBot="1" x14ac:dyDescent="0.25">
      <c r="A40" s="38"/>
      <c r="B40" s="51" t="s">
        <v>43</v>
      </c>
      <c r="C40" s="40"/>
      <c r="D40" s="46"/>
      <c r="E40" s="41"/>
    </row>
    <row r="41" spans="1:5" ht="25.5" customHeight="1" thickBot="1" x14ac:dyDescent="0.25">
      <c r="A41" s="29"/>
      <c r="B41" s="54"/>
      <c r="C41" s="29"/>
      <c r="D41" s="29"/>
      <c r="E41" s="29"/>
    </row>
    <row r="42" spans="1:5" ht="38.25" x14ac:dyDescent="0.2">
      <c r="A42" s="30" t="s">
        <v>77</v>
      </c>
      <c r="B42" s="53" t="s">
        <v>46</v>
      </c>
      <c r="C42" s="32"/>
      <c r="D42" s="32" t="s">
        <v>276</v>
      </c>
      <c r="E42" s="33" t="s">
        <v>6</v>
      </c>
    </row>
    <row r="43" spans="1:5" ht="21.95" customHeight="1" x14ac:dyDescent="0.2">
      <c r="A43" s="34"/>
      <c r="B43" s="50" t="s">
        <v>47</v>
      </c>
      <c r="C43" s="36"/>
      <c r="D43" s="44">
        <f>D44+D45+D46+D47+D48</f>
        <v>0</v>
      </c>
      <c r="E43" s="37"/>
    </row>
    <row r="44" spans="1:5" ht="21.95" customHeight="1" x14ac:dyDescent="0.2">
      <c r="A44" s="34"/>
      <c r="B44" s="50" t="s">
        <v>48</v>
      </c>
      <c r="C44" s="36"/>
      <c r="D44" s="45"/>
      <c r="E44" s="37"/>
    </row>
    <row r="45" spans="1:5" ht="21.95" customHeight="1" x14ac:dyDescent="0.2">
      <c r="A45" s="34"/>
      <c r="B45" s="50" t="s">
        <v>49</v>
      </c>
      <c r="C45" s="36"/>
      <c r="D45" s="45"/>
      <c r="E45" s="37"/>
    </row>
    <row r="46" spans="1:5" ht="21.95" customHeight="1" x14ac:dyDescent="0.2">
      <c r="A46" s="34"/>
      <c r="B46" s="50" t="s">
        <v>50</v>
      </c>
      <c r="C46" s="36"/>
      <c r="D46" s="45"/>
      <c r="E46" s="37"/>
    </row>
    <row r="47" spans="1:5" ht="21.95" customHeight="1" x14ac:dyDescent="0.2">
      <c r="A47" s="34"/>
      <c r="B47" s="50" t="s">
        <v>41</v>
      </c>
      <c r="C47" s="36"/>
      <c r="D47" s="45"/>
      <c r="E47" s="37"/>
    </row>
    <row r="48" spans="1:5" ht="26.25" thickBot="1" x14ac:dyDescent="0.25">
      <c r="A48" s="38"/>
      <c r="B48" s="51" t="s">
        <v>42</v>
      </c>
      <c r="C48" s="40"/>
      <c r="D48" s="46"/>
      <c r="E48" s="41"/>
    </row>
  </sheetData>
  <hyperlinks>
    <hyperlink ref="F7" location="Tartalom!A22" display="TARTALOM"/>
    <hyperlink ref="F19" location="'HIPA-04'!A1" display="Következő munkalap HIPA-04"/>
    <hyperlink ref="F1" location="Tartalom!A1" display="TARTALOM"/>
  </hyperlinks>
  <pageMargins left="0.74803149606299213" right="0.74803149606299213" top="0.51181102362204722" bottom="0.98425196850393704" header="0.51181102362204722" footer="0.51181102362204722"/>
  <pageSetup paperSize="9" scale="69" orientation="portrait" r:id="rId1"/>
  <headerFooter alignWithMargins="0">
    <oddFooter>&amp;L&amp;"Arial Narrow,Normál"&amp;8&amp;F/&amp;A&amp;C&amp;"Arial Narrow,Normál"&amp;8&amp;P/&amp;N&amp;R&amp;"Arial Narrow,Normál"&amp;8DigitAudit/AuditDok</oddFooter>
  </headerFooter>
  <rowBreaks count="1" manualBreakCount="1">
    <brk id="3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workbookViewId="0"/>
  </sheetViews>
  <sheetFormatPr defaultColWidth="8.85546875" defaultRowHeight="24" customHeight="1" x14ac:dyDescent="0.2"/>
  <cols>
    <col min="1" max="1" width="4.85546875" style="1" customWidth="1"/>
    <col min="2" max="2" width="61.7109375" style="1" customWidth="1"/>
    <col min="3" max="9" width="15.7109375" style="1" customWidth="1"/>
    <col min="10" max="16384" width="8.85546875" style="1"/>
  </cols>
  <sheetData>
    <row r="1" spans="1:10" ht="16.5" x14ac:dyDescent="0.2">
      <c r="A1" s="4" t="s">
        <v>81</v>
      </c>
      <c r="B1" s="3"/>
      <c r="C1" s="3"/>
      <c r="D1" s="4"/>
      <c r="E1" s="4"/>
      <c r="F1" s="5"/>
      <c r="G1" s="70"/>
      <c r="H1" s="70"/>
      <c r="I1" s="281" t="s">
        <v>168</v>
      </c>
    </row>
    <row r="2" spans="1:10" ht="16.5" customHeight="1" x14ac:dyDescent="0.25">
      <c r="A2" s="6"/>
      <c r="B2" s="6"/>
      <c r="C2" s="6"/>
      <c r="D2" s="6"/>
      <c r="E2" s="6"/>
      <c r="F2" s="6"/>
      <c r="G2" s="70"/>
      <c r="H2" s="70"/>
      <c r="I2" s="385" t="s">
        <v>324</v>
      </c>
    </row>
    <row r="3" spans="1:10" ht="24" customHeight="1" x14ac:dyDescent="0.2">
      <c r="A3" s="4" t="s">
        <v>128</v>
      </c>
      <c r="B3" s="4"/>
      <c r="C3" s="4"/>
      <c r="D3" s="6"/>
      <c r="E3" s="6"/>
      <c r="F3" s="6"/>
      <c r="G3" s="70"/>
      <c r="H3" s="70"/>
    </row>
    <row r="4" spans="1:10" ht="16.5" customHeight="1" x14ac:dyDescent="0.3">
      <c r="A4" s="10" t="str">
        <f>CONCATENATE("Ügyfél:   ",Alapa!$C$17)</f>
        <v xml:space="preserve">Ügyfél:   </v>
      </c>
      <c r="B4" s="9"/>
      <c r="C4" s="9"/>
      <c r="D4" s="72"/>
      <c r="E4" s="27" t="str">
        <f>"Dátum:"</f>
        <v>Dátum:</v>
      </c>
      <c r="F4" s="397"/>
      <c r="G4" s="26"/>
      <c r="H4" s="77"/>
    </row>
    <row r="5" spans="1:10" ht="16.5" customHeight="1" x14ac:dyDescent="0.3">
      <c r="A5" s="10" t="str">
        <f>CONCATENATE("Fordulónap: ",Alapa!$C$12)</f>
        <v xml:space="preserve">Fordulónap: </v>
      </c>
      <c r="B5" s="9"/>
      <c r="C5" s="9"/>
      <c r="D5" s="72"/>
      <c r="E5" s="27" t="str">
        <f>"Készítette:"</f>
        <v>Készítette:</v>
      </c>
      <c r="F5" s="25" t="e">
        <f>VLOOKUP(J5,Alapa!$G$2:$H$22,2)</f>
        <v>#N/A</v>
      </c>
      <c r="G5" s="26"/>
      <c r="H5" s="77"/>
      <c r="I5" s="14" t="s">
        <v>1</v>
      </c>
      <c r="J5" s="15">
        <v>1</v>
      </c>
    </row>
    <row r="6" spans="1:10" ht="16.5" customHeight="1" x14ac:dyDescent="0.3">
      <c r="A6" s="8"/>
      <c r="B6" s="8"/>
      <c r="C6" s="8"/>
      <c r="D6" s="6"/>
      <c r="E6" s="27" t="s">
        <v>0</v>
      </c>
      <c r="F6" s="25" t="str">
        <f>IF(Alapa!$H$2=0," ",Alapa!$H$2)</f>
        <v xml:space="preserve"> </v>
      </c>
      <c r="G6" s="26"/>
      <c r="H6" s="77"/>
    </row>
    <row r="7" spans="1:10" ht="24" customHeight="1" thickBot="1" x14ac:dyDescent="0.35">
      <c r="A7" s="390" t="s">
        <v>242</v>
      </c>
      <c r="B7" s="8"/>
      <c r="C7" s="8"/>
      <c r="D7" s="6"/>
      <c r="E7" s="6"/>
      <c r="F7" s="16"/>
      <c r="G7" s="17"/>
      <c r="H7" s="18"/>
      <c r="I7" s="312" t="s">
        <v>168</v>
      </c>
    </row>
    <row r="8" spans="1:10" ht="16.5" customHeight="1" x14ac:dyDescent="0.3">
      <c r="A8" s="205"/>
      <c r="B8" s="204" t="s">
        <v>130</v>
      </c>
      <c r="C8" s="206"/>
      <c r="D8" s="207"/>
      <c r="E8" s="207"/>
      <c r="F8" s="190"/>
      <c r="G8" s="191"/>
      <c r="H8" s="192"/>
    </row>
    <row r="9" spans="1:10" ht="16.5" customHeight="1" x14ac:dyDescent="0.3">
      <c r="A9" s="193" t="s">
        <v>4</v>
      </c>
      <c r="B9" s="8"/>
      <c r="C9" s="8"/>
      <c r="D9" s="71"/>
      <c r="E9" s="71"/>
      <c r="F9" s="23" t="s">
        <v>5</v>
      </c>
      <c r="G9" s="17"/>
      <c r="H9" s="194"/>
    </row>
    <row r="10" spans="1:10" ht="16.5" customHeight="1" thickBot="1" x14ac:dyDescent="0.35">
      <c r="A10" s="195">
        <f>Alapa!C25</f>
        <v>0</v>
      </c>
      <c r="B10" s="196"/>
      <c r="C10" s="196"/>
      <c r="D10" s="208"/>
      <c r="E10" s="208"/>
      <c r="F10" s="197">
        <f>Alapa!C17</f>
        <v>0</v>
      </c>
      <c r="G10" s="198"/>
      <c r="H10" s="199"/>
    </row>
    <row r="11" spans="1:10" ht="24" customHeight="1" x14ac:dyDescent="0.3">
      <c r="A11" s="304"/>
      <c r="B11" s="8"/>
      <c r="C11" s="16"/>
      <c r="D11" s="17"/>
      <c r="E11" s="18"/>
      <c r="F11" s="70"/>
      <c r="G11" s="70"/>
      <c r="H11" s="310"/>
    </row>
    <row r="12" spans="1:10" ht="24" customHeight="1" thickBot="1" x14ac:dyDescent="0.25">
      <c r="A12" s="19"/>
      <c r="B12" s="93" t="s">
        <v>277</v>
      </c>
      <c r="C12" s="20"/>
      <c r="D12" s="28"/>
      <c r="E12" s="29"/>
      <c r="F12" s="70"/>
      <c r="G12" s="70"/>
      <c r="H12" s="70"/>
    </row>
    <row r="13" spans="1:10" ht="24" customHeight="1" x14ac:dyDescent="0.2">
      <c r="A13" s="30"/>
      <c r="B13" s="31" t="s">
        <v>7</v>
      </c>
      <c r="C13" s="31"/>
      <c r="D13" s="42" t="s">
        <v>99</v>
      </c>
      <c r="E13" s="63" t="s">
        <v>100</v>
      </c>
      <c r="F13" s="73"/>
      <c r="G13" s="74" t="s">
        <v>6</v>
      </c>
      <c r="H13" s="75"/>
    </row>
    <row r="14" spans="1:10" ht="24" customHeight="1" x14ac:dyDescent="0.2">
      <c r="A14" s="81"/>
      <c r="B14" s="82" t="s">
        <v>101</v>
      </c>
      <c r="C14" s="82"/>
      <c r="D14" s="57">
        <f>IF('HIPA-02'!D15&lt;=500000000,'HIPA-02'!D14,0)</f>
        <v>0</v>
      </c>
      <c r="E14" s="57">
        <f>IF('HIPA-02'!D15&gt;500000000,'HIPA-02'!D14,0)</f>
        <v>0</v>
      </c>
      <c r="F14" s="415"/>
      <c r="G14" s="416"/>
      <c r="H14" s="417"/>
    </row>
    <row r="15" spans="1:10" ht="24" customHeight="1" x14ac:dyDescent="0.2">
      <c r="A15" s="34"/>
      <c r="B15" s="50" t="s">
        <v>51</v>
      </c>
      <c r="C15" s="50"/>
      <c r="D15" s="83">
        <f>'HIPA-00'!C26</f>
        <v>0</v>
      </c>
      <c r="E15" s="83">
        <f>'HIPA-00'!D26</f>
        <v>0</v>
      </c>
      <c r="F15" s="415"/>
      <c r="G15" s="416"/>
      <c r="H15" s="417"/>
    </row>
    <row r="16" spans="1:10" ht="24" customHeight="1" x14ac:dyDescent="0.2">
      <c r="A16" s="34"/>
      <c r="B16" s="50" t="s">
        <v>52</v>
      </c>
      <c r="C16" s="50"/>
      <c r="D16" s="83">
        <f>'HIPA-00'!C30</f>
        <v>0</v>
      </c>
      <c r="E16" s="83">
        <f>'HIPA-00'!D30</f>
        <v>0</v>
      </c>
      <c r="F16" s="415"/>
      <c r="G16" s="416"/>
      <c r="H16" s="417"/>
    </row>
    <row r="17" spans="1:8" ht="38.25" x14ac:dyDescent="0.2">
      <c r="A17" s="34"/>
      <c r="B17" s="50" t="s">
        <v>240</v>
      </c>
      <c r="C17" s="50"/>
      <c r="D17" s="59"/>
      <c r="E17" s="83">
        <f>'HIPA-00'!D27+'HIPA-00'!D31</f>
        <v>0</v>
      </c>
      <c r="F17" s="415"/>
      <c r="G17" s="416"/>
      <c r="H17" s="417"/>
    </row>
    <row r="18" spans="1:8" ht="51" x14ac:dyDescent="0.2">
      <c r="A18" s="34"/>
      <c r="B18" s="50" t="s">
        <v>258</v>
      </c>
      <c r="C18" s="50"/>
      <c r="D18" s="59"/>
      <c r="E18" s="83">
        <f>'HIPA-00'!D28</f>
        <v>0</v>
      </c>
      <c r="F18" s="415"/>
      <c r="G18" s="416"/>
      <c r="H18" s="417"/>
    </row>
    <row r="19" spans="1:8" ht="63.75" x14ac:dyDescent="0.2">
      <c r="A19" s="34"/>
      <c r="B19" s="50" t="s">
        <v>259</v>
      </c>
      <c r="C19" s="50"/>
      <c r="D19" s="59"/>
      <c r="E19" s="83">
        <f>'HIPA-00'!D29</f>
        <v>0</v>
      </c>
      <c r="F19" s="299"/>
      <c r="G19" s="300"/>
      <c r="H19" s="301"/>
    </row>
    <row r="20" spans="1:8" ht="38.25" x14ac:dyDescent="0.2">
      <c r="A20" s="34"/>
      <c r="B20" s="50" t="s">
        <v>260</v>
      </c>
      <c r="C20" s="50"/>
      <c r="D20" s="59"/>
      <c r="E20" s="57">
        <f>H29</f>
        <v>0</v>
      </c>
      <c r="F20" s="415"/>
      <c r="G20" s="416"/>
      <c r="H20" s="417"/>
    </row>
    <row r="21" spans="1:8" ht="39" thickBot="1" x14ac:dyDescent="0.25">
      <c r="A21" s="38"/>
      <c r="B21" s="51" t="s">
        <v>261</v>
      </c>
      <c r="C21" s="51"/>
      <c r="D21" s="58">
        <f>D15+D16</f>
        <v>0</v>
      </c>
      <c r="E21" s="58">
        <f>E17+E18+E19+E20</f>
        <v>0</v>
      </c>
      <c r="F21" s="412"/>
      <c r="G21" s="413"/>
      <c r="H21" s="414"/>
    </row>
    <row r="22" spans="1:8" ht="24" customHeight="1" x14ac:dyDescent="0.2">
      <c r="A22" s="69"/>
      <c r="B22" s="52"/>
      <c r="C22" s="70"/>
      <c r="D22" s="70"/>
      <c r="E22" s="70"/>
      <c r="F22" s="70"/>
      <c r="G22" s="70"/>
      <c r="H22" s="70"/>
    </row>
    <row r="23" spans="1:8" ht="24" customHeight="1" thickBot="1" x14ac:dyDescent="0.25">
      <c r="A23" s="29"/>
      <c r="B23" s="76" t="s">
        <v>93</v>
      </c>
      <c r="C23" s="29"/>
      <c r="D23" s="29"/>
      <c r="E23" s="29"/>
      <c r="F23" s="29"/>
      <c r="G23" s="29"/>
      <c r="H23" s="70"/>
    </row>
    <row r="24" spans="1:8" ht="24" customHeight="1" x14ac:dyDescent="0.2">
      <c r="A24" s="30"/>
      <c r="B24" s="53" t="s">
        <v>92</v>
      </c>
      <c r="C24" s="65" t="s">
        <v>88</v>
      </c>
      <c r="D24" s="65" t="s">
        <v>91</v>
      </c>
      <c r="E24" s="65" t="s">
        <v>86</v>
      </c>
      <c r="F24" s="65" t="s">
        <v>87</v>
      </c>
      <c r="G24" s="89" t="s">
        <v>102</v>
      </c>
      <c r="H24" s="67" t="s">
        <v>89</v>
      </c>
    </row>
    <row r="25" spans="1:8" ht="24" customHeight="1" x14ac:dyDescent="0.2">
      <c r="A25" s="34"/>
      <c r="B25" s="64" t="s">
        <v>82</v>
      </c>
      <c r="C25" s="83">
        <f>IF($E$14&gt;=500000000,500000000,$E$14)</f>
        <v>0</v>
      </c>
      <c r="D25" s="83">
        <f>IF(C25=0,0,C25/$E$14*($E$15+$E$16-$E$17-$E$18-$E$19))</f>
        <v>0</v>
      </c>
      <c r="E25" s="84">
        <f>IF(D25=0,0,ROUND(D25/C25,4))</f>
        <v>0</v>
      </c>
      <c r="F25" s="85">
        <v>1</v>
      </c>
      <c r="G25" s="91">
        <f>C25*F25</f>
        <v>0</v>
      </c>
      <c r="H25" s="86">
        <f>IF(G25&gt;D25,D25,G25)</f>
        <v>0</v>
      </c>
    </row>
    <row r="26" spans="1:8" ht="24" customHeight="1" x14ac:dyDescent="0.2">
      <c r="A26" s="34"/>
      <c r="B26" s="50" t="s">
        <v>83</v>
      </c>
      <c r="C26" s="83">
        <f>IF($E$14&gt;=20000000000,19500000000,$E$14-C25)</f>
        <v>0</v>
      </c>
      <c r="D26" s="83">
        <f>IF(C26=0,0,C26/$E$14*($E$15+$E$16-$E$17-$E$18-$E$19))</f>
        <v>0</v>
      </c>
      <c r="E26" s="84">
        <f>IF(D26=0,0,ROUND(D26/C26,4))</f>
        <v>0</v>
      </c>
      <c r="F26" s="85">
        <v>0.85</v>
      </c>
      <c r="G26" s="91">
        <f>C26*F26</f>
        <v>0</v>
      </c>
      <c r="H26" s="86">
        <f>IF(G26&gt;D26,D26,G26)</f>
        <v>0</v>
      </c>
    </row>
    <row r="27" spans="1:8" ht="24" customHeight="1" x14ac:dyDescent="0.2">
      <c r="A27" s="34"/>
      <c r="B27" s="50" t="s">
        <v>84</v>
      </c>
      <c r="C27" s="83">
        <f>IF($E$14&gt;=80000000000,60000000000,$E$14-C25-C26)</f>
        <v>0</v>
      </c>
      <c r="D27" s="83">
        <f>IF(C27=0,0,C27/$E$14*($E$15+$E$16-$E$17-$E$18-$E$19))</f>
        <v>0</v>
      </c>
      <c r="E27" s="84">
        <f>IF(D27=0,0,ROUND(D27/C27,4))</f>
        <v>0</v>
      </c>
      <c r="F27" s="85">
        <v>0.75</v>
      </c>
      <c r="G27" s="91">
        <f>C27*F27</f>
        <v>0</v>
      </c>
      <c r="H27" s="86">
        <f>IF(G27&gt;D27,D27,G27)</f>
        <v>0</v>
      </c>
    </row>
    <row r="28" spans="1:8" ht="24" customHeight="1" x14ac:dyDescent="0.2">
      <c r="A28" s="34"/>
      <c r="B28" s="50" t="s">
        <v>85</v>
      </c>
      <c r="C28" s="83">
        <f>IF($E$14&gt;=80000000000,$E$14-C25-C26-C27,0)</f>
        <v>0</v>
      </c>
      <c r="D28" s="83">
        <f>IF(C28=0,0,C28/$E$14*($E$15+$E$16-$E$17-$E$18-$E$19))</f>
        <v>0</v>
      </c>
      <c r="E28" s="84">
        <f>IF(D28=0,0,ROUND(D28/C28,4))</f>
        <v>0</v>
      </c>
      <c r="F28" s="85">
        <v>0.7</v>
      </c>
      <c r="G28" s="91">
        <f>C28*F28</f>
        <v>0</v>
      </c>
      <c r="H28" s="86">
        <f>IF(G28&gt;D28,D28,G28)</f>
        <v>0</v>
      </c>
    </row>
    <row r="29" spans="1:8" ht="24" customHeight="1" thickBot="1" x14ac:dyDescent="0.25">
      <c r="A29" s="38"/>
      <c r="B29" s="66" t="s">
        <v>90</v>
      </c>
      <c r="C29" s="58">
        <f>SUM(C25:C28)</f>
        <v>0</v>
      </c>
      <c r="D29" s="58">
        <f>SUM(D25:D28)</f>
        <v>0</v>
      </c>
      <c r="E29" s="87"/>
      <c r="F29" s="88"/>
      <c r="G29" s="90"/>
      <c r="H29" s="68">
        <f>SUM(H25:H28)</f>
        <v>0</v>
      </c>
    </row>
  </sheetData>
  <mergeCells count="7">
    <mergeCell ref="F21:H21"/>
    <mergeCell ref="F14:H14"/>
    <mergeCell ref="F15:H15"/>
    <mergeCell ref="F16:H16"/>
    <mergeCell ref="F17:H17"/>
    <mergeCell ref="F18:H18"/>
    <mergeCell ref="F20:H20"/>
  </mergeCells>
  <hyperlinks>
    <hyperlink ref="I7" location="Tartalom!A23" display="TARTALOM"/>
    <hyperlink ref="I1" location="Tartalom!A1" display="TARTALOM"/>
  </hyperlinks>
  <pageMargins left="0.74803149606299213" right="0.74803149606299213" top="0.51181102362204722" bottom="0.98425196850393704" header="0.51181102362204722" footer="0.51181102362204722"/>
  <pageSetup paperSize="9" scale="82" fitToHeight="2" orientation="landscape"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28515625" style="1" customWidth="1"/>
    <col min="5" max="5" width="28.140625" style="1" customWidth="1"/>
    <col min="6" max="6" width="10.5703125" style="1" customWidth="1"/>
    <col min="7" max="10" width="8.85546875" style="1"/>
    <col min="11" max="11" width="5.5703125" style="1" customWidth="1"/>
    <col min="12" max="12" width="6.140625" style="1" customWidth="1"/>
    <col min="13" max="16384" width="8.85546875" style="1"/>
  </cols>
  <sheetData>
    <row r="1" spans="1:27" ht="16.5" customHeight="1" x14ac:dyDescent="0.2">
      <c r="A1" s="4" t="s">
        <v>97</v>
      </c>
      <c r="B1" s="3"/>
      <c r="C1" s="4"/>
      <c r="D1" s="4"/>
      <c r="E1" s="5"/>
      <c r="F1" s="281" t="s">
        <v>168</v>
      </c>
    </row>
    <row r="2" spans="1:27" ht="16.5" customHeight="1" x14ac:dyDescent="0.25">
      <c r="A2" s="6"/>
      <c r="B2" s="6"/>
      <c r="C2" s="6"/>
      <c r="D2" s="6"/>
      <c r="E2" s="6"/>
      <c r="F2" s="385" t="s">
        <v>324</v>
      </c>
      <c r="N2" s="1" t="str">
        <f>'HIPA-05'!D17</f>
        <v>Adózó összesen</v>
      </c>
      <c r="O2" s="1">
        <f>'HIPA-05'!E17</f>
        <v>0</v>
      </c>
      <c r="P2" s="1">
        <f>'HIPA-05'!F17</f>
        <v>0</v>
      </c>
      <c r="Q2" s="1">
        <f>'HIPA-05'!G17</f>
        <v>0</v>
      </c>
      <c r="R2" s="1">
        <f>'HIPA-05'!H17</f>
        <v>0</v>
      </c>
      <c r="S2" s="1">
        <f>'HIPA-05'!I17</f>
        <v>0</v>
      </c>
      <c r="T2" s="1">
        <f>'HIPA-05'!J17</f>
        <v>0</v>
      </c>
      <c r="U2" s="1">
        <f>'HIPA-05'!K17</f>
        <v>0</v>
      </c>
      <c r="V2" s="1">
        <f>'HIPA-05'!L17</f>
        <v>0</v>
      </c>
      <c r="W2" s="1">
        <f>'HIPA-05'!M17</f>
        <v>0</v>
      </c>
      <c r="X2" s="1">
        <f>'HIPA-05'!N17</f>
        <v>0</v>
      </c>
      <c r="AA2" s="1" t="s">
        <v>325</v>
      </c>
    </row>
    <row r="3" spans="1:27" ht="16.5" customHeight="1" x14ac:dyDescent="0.2">
      <c r="A3" s="4" t="s">
        <v>128</v>
      </c>
      <c r="B3" s="4"/>
      <c r="C3" s="6"/>
      <c r="D3" s="6"/>
      <c r="E3" s="6"/>
      <c r="F3" s="2"/>
    </row>
    <row r="4" spans="1:27" ht="16.5" customHeight="1" x14ac:dyDescent="0.3">
      <c r="A4" s="10" t="str">
        <f>CONCATENATE("Ügyfél:   ",Alapa!$C$17)</f>
        <v xml:space="preserve">Ügyfél:   </v>
      </c>
      <c r="B4" s="10"/>
      <c r="C4" s="11" t="str">
        <f>"Dátum:"</f>
        <v>Dátum:</v>
      </c>
      <c r="D4" s="397"/>
      <c r="E4" s="119"/>
    </row>
    <row r="5" spans="1:27" ht="16.5" customHeight="1" x14ac:dyDescent="0.3">
      <c r="A5" s="10" t="str">
        <f>CONCATENATE("Fordulónap: ",Alapa!$C$12)</f>
        <v xml:space="preserve">Fordulónap: </v>
      </c>
      <c r="B5" s="10"/>
      <c r="C5" s="12" t="str">
        <f>"Készítette:"</f>
        <v>Készítette:</v>
      </c>
      <c r="D5" s="13" t="e">
        <f>VLOOKUP(G5,Alapa!$G$2:$H$22,2)</f>
        <v>#N/A</v>
      </c>
      <c r="E5" s="7"/>
      <c r="F5" s="14" t="s">
        <v>1</v>
      </c>
      <c r="G5" s="15">
        <v>1</v>
      </c>
    </row>
    <row r="6" spans="1:27" ht="16.5" customHeight="1" x14ac:dyDescent="0.3">
      <c r="A6" s="8"/>
      <c r="B6" s="8"/>
      <c r="C6" s="12" t="s">
        <v>0</v>
      </c>
      <c r="D6" s="25" t="str">
        <f>IF(Alapa!$H$2=0," ",Alapa!$H$2)</f>
        <v xml:space="preserve"> </v>
      </c>
      <c r="E6" s="7"/>
    </row>
    <row r="7" spans="1:27" ht="17.25" thickBot="1" x14ac:dyDescent="0.35">
      <c r="A7" s="390" t="s">
        <v>242</v>
      </c>
      <c r="B7" s="8"/>
      <c r="C7" s="16"/>
      <c r="D7" s="17"/>
      <c r="E7" s="18"/>
      <c r="F7" s="311"/>
    </row>
    <row r="8" spans="1:27" ht="23.25" x14ac:dyDescent="0.3">
      <c r="A8" s="205" t="s">
        <v>78</v>
      </c>
      <c r="B8" s="189" t="s">
        <v>79</v>
      </c>
      <c r="C8" s="190"/>
      <c r="D8" s="191"/>
      <c r="E8" s="192"/>
    </row>
    <row r="9" spans="1:27" ht="16.5" x14ac:dyDescent="0.3">
      <c r="A9" s="193" t="s">
        <v>4</v>
      </c>
      <c r="B9" s="8"/>
      <c r="C9" s="23" t="s">
        <v>5</v>
      </c>
      <c r="D9" s="17"/>
      <c r="E9" s="194"/>
    </row>
    <row r="10" spans="1:27" ht="17.25" thickBot="1" x14ac:dyDescent="0.35">
      <c r="A10" s="195">
        <f>Alapa!C25</f>
        <v>0</v>
      </c>
      <c r="B10" s="196"/>
      <c r="C10" s="197">
        <f>Alapa!C17</f>
        <v>0</v>
      </c>
      <c r="D10" s="198"/>
      <c r="E10" s="199"/>
    </row>
    <row r="11" spans="1:27" ht="16.5" customHeight="1" x14ac:dyDescent="0.2">
      <c r="A11" s="304"/>
      <c r="B11" s="8"/>
      <c r="C11" s="418" t="s">
        <v>326</v>
      </c>
      <c r="D11" s="418"/>
      <c r="E11" s="418"/>
    </row>
    <row r="12" spans="1:27" ht="59.25" customHeight="1" thickBot="1" x14ac:dyDescent="0.25">
      <c r="A12" s="8"/>
      <c r="B12" s="49" t="s">
        <v>53</v>
      </c>
      <c r="C12" s="419"/>
      <c r="D12" s="419"/>
      <c r="E12" s="419"/>
      <c r="F12" s="187"/>
    </row>
    <row r="13" spans="1:27" ht="29.25" customHeight="1" x14ac:dyDescent="0.2">
      <c r="A13" s="30"/>
      <c r="B13" s="31" t="s">
        <v>232</v>
      </c>
      <c r="C13" s="291" t="s">
        <v>194</v>
      </c>
      <c r="D13" s="32" t="s">
        <v>57</v>
      </c>
      <c r="E13" s="33" t="s">
        <v>6</v>
      </c>
      <c r="F13" s="363" t="s">
        <v>287</v>
      </c>
      <c r="J13" s="362" t="s">
        <v>215</v>
      </c>
      <c r="K13" s="1" t="s">
        <v>358</v>
      </c>
    </row>
    <row r="14" spans="1:27" ht="15" customHeight="1" x14ac:dyDescent="0.2">
      <c r="A14" s="34"/>
      <c r="B14" s="35" t="s">
        <v>56</v>
      </c>
      <c r="C14" s="239" t="s">
        <v>333</v>
      </c>
      <c r="D14" s="388"/>
      <c r="E14" s="37"/>
      <c r="K14" s="1" t="s">
        <v>289</v>
      </c>
      <c r="L14" s="1" t="s">
        <v>292</v>
      </c>
    </row>
    <row r="15" spans="1:27" ht="15" customHeight="1" x14ac:dyDescent="0.2">
      <c r="A15" s="34"/>
      <c r="B15" s="35" t="s">
        <v>55</v>
      </c>
      <c r="C15" s="239" t="s">
        <v>334</v>
      </c>
      <c r="D15" s="388"/>
      <c r="E15" s="37"/>
      <c r="K15" s="1" t="s">
        <v>294</v>
      </c>
      <c r="L15" s="1" t="s">
        <v>193</v>
      </c>
    </row>
    <row r="16" spans="1:27" ht="15" customHeight="1" x14ac:dyDescent="0.2">
      <c r="A16" s="34"/>
      <c r="B16" s="35" t="s">
        <v>303</v>
      </c>
      <c r="C16" s="239" t="s">
        <v>335</v>
      </c>
      <c r="D16" s="388"/>
      <c r="E16" s="37"/>
      <c r="K16" s="1" t="s">
        <v>313</v>
      </c>
      <c r="L16" s="1" t="s">
        <v>293</v>
      </c>
    </row>
    <row r="17" spans="1:12" ht="15" customHeight="1" x14ac:dyDescent="0.2">
      <c r="A17" s="34"/>
      <c r="B17" s="35" t="s">
        <v>304</v>
      </c>
      <c r="C17" s="36"/>
      <c r="D17" s="272"/>
      <c r="E17" s="249"/>
      <c r="K17" s="1" t="s">
        <v>290</v>
      </c>
      <c r="L17" s="1" t="s">
        <v>295</v>
      </c>
    </row>
    <row r="18" spans="1:12" ht="15" customHeight="1" x14ac:dyDescent="0.2">
      <c r="A18" s="34"/>
      <c r="B18" s="35" t="s">
        <v>305</v>
      </c>
      <c r="C18" s="36"/>
      <c r="D18" s="272"/>
      <c r="E18" s="249"/>
      <c r="K18" s="1" t="s">
        <v>291</v>
      </c>
      <c r="L18" s="1" t="s">
        <v>296</v>
      </c>
    </row>
    <row r="19" spans="1:12" ht="15" customHeight="1" x14ac:dyDescent="0.2">
      <c r="A19" s="34"/>
      <c r="B19" s="35" t="s">
        <v>306</v>
      </c>
      <c r="C19" s="36"/>
      <c r="D19" s="272"/>
      <c r="E19" s="249"/>
      <c r="K19" s="1" t="s">
        <v>314</v>
      </c>
      <c r="L19" s="1" t="s">
        <v>297</v>
      </c>
    </row>
    <row r="20" spans="1:12" ht="15" customHeight="1" thickBot="1" x14ac:dyDescent="0.25">
      <c r="A20" s="38"/>
      <c r="B20" s="39" t="s">
        <v>307</v>
      </c>
      <c r="C20" s="40"/>
      <c r="D20" s="273"/>
      <c r="E20" s="251"/>
      <c r="K20" s="1" t="s">
        <v>298</v>
      </c>
      <c r="L20" s="1" t="s">
        <v>299</v>
      </c>
    </row>
    <row r="21" spans="1:12" ht="29.25" customHeight="1" thickBot="1" x14ac:dyDescent="0.35">
      <c r="A21" s="8"/>
      <c r="B21" s="49"/>
      <c r="C21" s="16"/>
      <c r="D21" s="17"/>
      <c r="E21" s="18"/>
      <c r="K21" s="1" t="s">
        <v>315</v>
      </c>
      <c r="L21" s="1" t="s">
        <v>300</v>
      </c>
    </row>
    <row r="22" spans="1:12" ht="25.5" customHeight="1" x14ac:dyDescent="0.2">
      <c r="A22" s="30"/>
      <c r="B22" s="31" t="s">
        <v>54</v>
      </c>
      <c r="C22" s="32"/>
      <c r="D22" s="32" t="s">
        <v>70</v>
      </c>
      <c r="E22" s="33" t="s">
        <v>6</v>
      </c>
      <c r="K22" s="1" t="s">
        <v>349</v>
      </c>
      <c r="L22" s="1" t="s">
        <v>350</v>
      </c>
    </row>
    <row r="23" spans="1:12" ht="25.5" x14ac:dyDescent="0.2">
      <c r="A23" s="34"/>
      <c r="B23" s="50" t="s">
        <v>216</v>
      </c>
      <c r="C23" s="252" t="s">
        <v>336</v>
      </c>
      <c r="D23" s="60">
        <f>'HIPA-05'!D23</f>
        <v>0</v>
      </c>
      <c r="E23" s="37"/>
    </row>
    <row r="24" spans="1:12" ht="38.25" x14ac:dyDescent="0.2">
      <c r="A24" s="34"/>
      <c r="B24" s="50" t="s">
        <v>217</v>
      </c>
      <c r="C24" s="252" t="s">
        <v>337</v>
      </c>
      <c r="D24" s="60">
        <f>IF(D23=0,0,HLOOKUP($C$13,'HIPA-05'!$D$17:$N$33,'HIPA-05'!A23,FALSE))</f>
        <v>0</v>
      </c>
      <c r="E24" s="37"/>
    </row>
    <row r="25" spans="1:12" ht="25.5" x14ac:dyDescent="0.2">
      <c r="A25" s="34"/>
      <c r="B25" s="50" t="s">
        <v>218</v>
      </c>
      <c r="C25" s="252" t="s">
        <v>338</v>
      </c>
      <c r="D25" s="60">
        <f>'HIPA-05'!D33</f>
        <v>0</v>
      </c>
      <c r="E25" s="37"/>
    </row>
    <row r="26" spans="1:12" ht="25.5" x14ac:dyDescent="0.2">
      <c r="A26" s="34"/>
      <c r="B26" s="50" t="s">
        <v>219</v>
      </c>
      <c r="C26" s="252" t="s">
        <v>339</v>
      </c>
      <c r="D26" s="60">
        <f>IF(D25=0,0,HLOOKUP($C$13,'HIPA-05'!$D$17:$N$33,'HIPA-05'!A33,FALSE))</f>
        <v>0</v>
      </c>
      <c r="E26" s="37"/>
    </row>
    <row r="27" spans="1:12" ht="38.25" x14ac:dyDescent="0.2">
      <c r="A27" s="34"/>
      <c r="B27" s="50" t="s">
        <v>58</v>
      </c>
      <c r="C27" s="55" t="s">
        <v>3</v>
      </c>
      <c r="D27" s="186"/>
      <c r="E27" s="278"/>
    </row>
    <row r="28" spans="1:12" ht="38.25" x14ac:dyDescent="0.2">
      <c r="A28" s="34"/>
      <c r="B28" s="50" t="s">
        <v>59</v>
      </c>
      <c r="C28" s="55" t="s">
        <v>3</v>
      </c>
      <c r="D28" s="186"/>
      <c r="E28" s="278"/>
    </row>
    <row r="29" spans="1:12" ht="25.5" x14ac:dyDescent="0.2">
      <c r="A29" s="34"/>
      <c r="B29" s="50" t="s">
        <v>60</v>
      </c>
      <c r="C29" s="55" t="s">
        <v>71</v>
      </c>
      <c r="D29" s="186"/>
      <c r="E29" s="278"/>
    </row>
    <row r="30" spans="1:12" ht="38.25" x14ac:dyDescent="0.2">
      <c r="A30" s="34"/>
      <c r="B30" s="50" t="s">
        <v>61</v>
      </c>
      <c r="C30" s="55" t="s">
        <v>72</v>
      </c>
      <c r="D30" s="186"/>
      <c r="E30" s="278"/>
    </row>
    <row r="31" spans="1:12" ht="51" x14ac:dyDescent="0.2">
      <c r="A31" s="34"/>
      <c r="B31" s="50" t="s">
        <v>62</v>
      </c>
      <c r="C31" s="55" t="s">
        <v>3</v>
      </c>
      <c r="D31" s="186"/>
      <c r="E31" s="278"/>
    </row>
    <row r="32" spans="1:12" ht="25.5" x14ac:dyDescent="0.2">
      <c r="A32" s="34"/>
      <c r="B32" s="50" t="s">
        <v>63</v>
      </c>
      <c r="C32" s="55" t="s">
        <v>3</v>
      </c>
      <c r="D32" s="186"/>
      <c r="E32" s="278"/>
    </row>
    <row r="33" spans="1:6" ht="25.5" x14ac:dyDescent="0.2">
      <c r="A33" s="34"/>
      <c r="B33" s="50" t="s">
        <v>64</v>
      </c>
      <c r="C33" s="55" t="s">
        <v>73</v>
      </c>
      <c r="D33" s="186"/>
      <c r="E33" s="278"/>
    </row>
    <row r="34" spans="1:6" ht="25.5" x14ac:dyDescent="0.2">
      <c r="A34" s="34"/>
      <c r="B34" s="50" t="s">
        <v>65</v>
      </c>
      <c r="C34" s="55" t="s">
        <v>73</v>
      </c>
      <c r="D34" s="186"/>
      <c r="E34" s="278"/>
    </row>
    <row r="35" spans="1:6" ht="25.5" x14ac:dyDescent="0.2">
      <c r="A35" s="34"/>
      <c r="B35" s="50" t="s">
        <v>66</v>
      </c>
      <c r="C35" s="55" t="s">
        <v>73</v>
      </c>
      <c r="D35" s="186"/>
      <c r="E35" s="278"/>
    </row>
    <row r="36" spans="1:6" ht="25.5" x14ac:dyDescent="0.2">
      <c r="A36" s="34"/>
      <c r="B36" s="50" t="s">
        <v>67</v>
      </c>
      <c r="C36" s="55" t="s">
        <v>73</v>
      </c>
      <c r="D36" s="186"/>
      <c r="E36" s="278"/>
    </row>
    <row r="37" spans="1:6" ht="25.5" x14ac:dyDescent="0.2">
      <c r="A37" s="34"/>
      <c r="B37" s="50" t="s">
        <v>68</v>
      </c>
      <c r="C37" s="55" t="s">
        <v>73</v>
      </c>
      <c r="D37" s="186"/>
      <c r="E37" s="278"/>
    </row>
    <row r="38" spans="1:6" ht="26.25" thickBot="1" x14ac:dyDescent="0.25">
      <c r="A38" s="38"/>
      <c r="B38" s="51" t="s">
        <v>69</v>
      </c>
      <c r="C38" s="56" t="s">
        <v>73</v>
      </c>
      <c r="D38" s="250"/>
      <c r="E38" s="279"/>
      <c r="F38" s="374" t="s">
        <v>308</v>
      </c>
    </row>
  </sheetData>
  <mergeCells count="1">
    <mergeCell ref="C11:E12"/>
  </mergeCells>
  <dataValidations count="2">
    <dataValidation type="list" allowBlank="1" showInputMessage="1" showErrorMessage="1" sqref="C13">
      <formula1>$N$2:$X$2</formula1>
    </dataValidation>
    <dataValidation type="list" allowBlank="1" showInputMessage="1" showErrorMessage="1" sqref="D14:D16">
      <formula1>$Z$2:$AA$2</formula1>
    </dataValidation>
  </dataValidations>
  <hyperlinks>
    <hyperlink ref="C15" location="'HIPA-05'!A25" display="HIPA-05'!A25"/>
    <hyperlink ref="C14" location="'HIPA-05'!A18" display="HIPA-05'!A18"/>
    <hyperlink ref="C23" location="'HIPA-05'!D23" display="HIPA-05'!D23"/>
    <hyperlink ref="C24" location="'HIPA-05'!B23" display="HIPA-05'!B23"/>
    <hyperlink ref="C25" location="'HIPA-05'!D33" display="HIPA-05'!D33"/>
    <hyperlink ref="C26" location="'HIPA-05'!B33" display="HIPA-05'!B33"/>
    <hyperlink ref="C16" location="'HIPA-05'!A35" display="HIPA-05'!A35"/>
    <hyperlink ref="J13" location="'HIPA-05'!E39" display="HIPA-05"/>
    <hyperlink ref="F38" location="'HIPA-05'!E16" display="Következő munkalap HIPA-05"/>
    <hyperlink ref="F1" location="Tartalom!A1" display="TARTALOM"/>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showGridLines="0" zoomScale="90" zoomScaleNormal="90" workbookViewId="0"/>
  </sheetViews>
  <sheetFormatPr defaultColWidth="8.85546875" defaultRowHeight="12.75" x14ac:dyDescent="0.2"/>
  <cols>
    <col min="1" max="1" width="5.5703125" style="1" customWidth="1"/>
    <col min="2" max="2" width="55.85546875" style="1" customWidth="1"/>
    <col min="3" max="3" width="14.5703125" style="1" customWidth="1"/>
    <col min="4" max="4" width="21.5703125" style="1" customWidth="1"/>
    <col min="5" max="14" width="15.42578125" style="1" customWidth="1"/>
    <col min="15" max="16" width="14.28515625" style="1" customWidth="1"/>
    <col min="17" max="17" width="14.28515625" style="110" customWidth="1"/>
    <col min="18" max="18" width="14.28515625" style="1" customWidth="1"/>
    <col min="19" max="16384" width="8.85546875" style="1"/>
  </cols>
  <sheetData>
    <row r="1" spans="1:22" ht="16.5" customHeight="1" x14ac:dyDescent="0.2">
      <c r="A1" s="4" t="s">
        <v>215</v>
      </c>
      <c r="B1" s="3"/>
      <c r="C1" s="3"/>
      <c r="D1" s="3"/>
      <c r="E1" s="4"/>
      <c r="F1" s="4"/>
      <c r="G1" s="4"/>
      <c r="H1" s="4"/>
      <c r="I1" s="4"/>
      <c r="J1" s="4"/>
      <c r="K1" s="4"/>
      <c r="L1" s="4"/>
      <c r="M1" s="4"/>
      <c r="N1" s="4"/>
      <c r="O1" s="281" t="s">
        <v>168</v>
      </c>
      <c r="Q1" s="108"/>
    </row>
    <row r="2" spans="1:22" ht="16.5" customHeight="1" x14ac:dyDescent="0.25">
      <c r="A2" s="6"/>
      <c r="B2" s="6"/>
      <c r="C2" s="6"/>
      <c r="D2" s="6"/>
      <c r="E2" s="6"/>
      <c r="F2" s="6"/>
      <c r="G2" s="6"/>
      <c r="H2" s="6"/>
      <c r="I2" s="6"/>
      <c r="J2" s="6"/>
      <c r="K2" s="6"/>
      <c r="L2" s="6"/>
      <c r="M2" s="6"/>
      <c r="N2" s="6"/>
      <c r="O2" s="385" t="s">
        <v>324</v>
      </c>
      <c r="Q2" s="109"/>
      <c r="S2" s="1" t="s">
        <v>174</v>
      </c>
      <c r="T2" s="1" t="s">
        <v>105</v>
      </c>
      <c r="V2" s="391">
        <f>'HIPA-01'!AA2</f>
        <v>0</v>
      </c>
    </row>
    <row r="3" spans="1:22" ht="16.5" customHeight="1" x14ac:dyDescent="0.2">
      <c r="A3" s="4" t="s">
        <v>128</v>
      </c>
      <c r="B3" s="4"/>
      <c r="C3" s="4"/>
      <c r="D3" s="4"/>
      <c r="E3" s="6"/>
      <c r="F3" s="6"/>
      <c r="G3" s="6"/>
      <c r="H3" s="6"/>
      <c r="I3" s="6"/>
      <c r="J3" s="6"/>
      <c r="K3" s="6"/>
      <c r="L3" s="6"/>
      <c r="M3" s="6"/>
      <c r="N3" s="6"/>
      <c r="O3" s="110"/>
      <c r="Q3" s="109"/>
    </row>
    <row r="4" spans="1:22" ht="16.5" customHeight="1" x14ac:dyDescent="0.3">
      <c r="A4" s="171" t="str">
        <f>CONCATENATE("Ügyfél:   ",Alapa!$C$17)</f>
        <v xml:space="preserve">Ügyfél:   </v>
      </c>
      <c r="B4" s="22"/>
      <c r="C4" s="22"/>
      <c r="D4" s="22"/>
      <c r="E4" s="24"/>
      <c r="F4" s="9"/>
      <c r="G4" s="9"/>
      <c r="H4" s="9"/>
      <c r="I4" s="9"/>
      <c r="J4" s="11" t="str">
        <f>"Dátum:"</f>
        <v>Dátum:</v>
      </c>
      <c r="K4" s="397"/>
      <c r="L4" s="9"/>
      <c r="M4" s="9"/>
      <c r="N4" s="9"/>
      <c r="O4" s="110"/>
    </row>
    <row r="5" spans="1:22" ht="16.5" customHeight="1" x14ac:dyDescent="0.3">
      <c r="A5" s="10" t="str">
        <f>CONCATENATE("Fordulónap: ",Alapa!$C$12)</f>
        <v xml:space="preserve">Fordulónap: </v>
      </c>
      <c r="B5" s="9"/>
      <c r="C5" s="9"/>
      <c r="D5" s="9"/>
      <c r="E5" s="61"/>
      <c r="F5" s="13"/>
      <c r="G5" s="13"/>
      <c r="H5" s="13"/>
      <c r="I5" s="13"/>
      <c r="J5" s="12" t="str">
        <f>"Készítette:"</f>
        <v>Készítette:</v>
      </c>
      <c r="K5" s="13" t="e">
        <f>VLOOKUP(P5,Alapa!$G$2:$H$22,2)</f>
        <v>#N/A</v>
      </c>
      <c r="L5" s="13"/>
      <c r="M5" s="13"/>
      <c r="N5" s="13"/>
      <c r="O5" s="111" t="s">
        <v>1</v>
      </c>
      <c r="P5" s="15">
        <v>1</v>
      </c>
    </row>
    <row r="6" spans="1:22" ht="16.5" customHeight="1" x14ac:dyDescent="0.3">
      <c r="A6" s="8"/>
      <c r="B6" s="8"/>
      <c r="C6" s="8"/>
      <c r="D6" s="8"/>
      <c r="E6" s="389"/>
      <c r="F6" s="22"/>
      <c r="G6" s="22"/>
      <c r="H6" s="22"/>
      <c r="I6" s="22"/>
      <c r="J6" s="12" t="s">
        <v>0</v>
      </c>
      <c r="K6" s="9" t="str">
        <f>IF(Alapa!$H$2=0," ",Alapa!$H$2)</f>
        <v xml:space="preserve"> </v>
      </c>
      <c r="L6" s="9"/>
      <c r="M6" s="9"/>
      <c r="N6" s="9"/>
      <c r="O6" s="110"/>
    </row>
    <row r="7" spans="1:22" ht="16.5" customHeight="1" thickBot="1" x14ac:dyDescent="0.35">
      <c r="A7" s="390" t="s">
        <v>242</v>
      </c>
      <c r="B7" s="8"/>
      <c r="C7" s="8"/>
      <c r="D7" s="8"/>
      <c r="E7" s="16"/>
      <c r="F7" s="17"/>
      <c r="G7" s="17"/>
      <c r="H7" s="17"/>
      <c r="I7" s="17"/>
      <c r="J7" s="17"/>
      <c r="K7" s="17"/>
      <c r="L7" s="17"/>
      <c r="M7" s="17"/>
      <c r="N7" s="17"/>
      <c r="O7" s="110"/>
    </row>
    <row r="8" spans="1:22" ht="16.5" customHeight="1" x14ac:dyDescent="0.3">
      <c r="A8" s="200"/>
      <c r="B8" s="201" t="s">
        <v>116</v>
      </c>
      <c r="C8" s="201"/>
      <c r="D8" s="202"/>
      <c r="E8" s="190"/>
      <c r="F8" s="191"/>
      <c r="G8" s="191"/>
      <c r="H8" s="191"/>
      <c r="I8" s="191"/>
      <c r="J8" s="191"/>
      <c r="K8" s="191"/>
      <c r="L8" s="191"/>
      <c r="M8" s="191"/>
      <c r="N8" s="192"/>
      <c r="O8" s="187"/>
      <c r="Q8" s="1"/>
    </row>
    <row r="9" spans="1:22" ht="16.5" customHeight="1" x14ac:dyDescent="0.3">
      <c r="A9" s="193" t="s">
        <v>4</v>
      </c>
      <c r="B9" s="8"/>
      <c r="C9" s="8"/>
      <c r="D9" s="8"/>
      <c r="E9" s="23" t="s">
        <v>5</v>
      </c>
      <c r="F9" s="17"/>
      <c r="G9" s="17"/>
      <c r="H9" s="17"/>
      <c r="I9" s="17"/>
      <c r="J9" s="17"/>
      <c r="K9" s="17"/>
      <c r="L9" s="17"/>
      <c r="M9" s="17"/>
      <c r="N9" s="194"/>
      <c r="O9" s="110"/>
      <c r="Q9" s="1"/>
    </row>
    <row r="10" spans="1:22" ht="16.5" customHeight="1" thickBot="1" x14ac:dyDescent="0.35">
      <c r="A10" s="197">
        <f>Alapa!C25</f>
        <v>0</v>
      </c>
      <c r="B10" s="196"/>
      <c r="C10" s="196"/>
      <c r="D10" s="196"/>
      <c r="E10" s="197">
        <f>Alapa!C17</f>
        <v>0</v>
      </c>
      <c r="F10" s="198"/>
      <c r="G10" s="198"/>
      <c r="H10" s="198"/>
      <c r="I10" s="198"/>
      <c r="J10" s="198"/>
      <c r="K10" s="198"/>
      <c r="L10" s="198"/>
      <c r="M10" s="198"/>
      <c r="N10" s="199"/>
      <c r="O10" s="110"/>
      <c r="Q10" s="1"/>
    </row>
    <row r="11" spans="1:22" ht="16.5" x14ac:dyDescent="0.2">
      <c r="A11" s="280"/>
      <c r="B11" s="8"/>
      <c r="C11" s="8"/>
      <c r="D11" s="8"/>
      <c r="E11" s="16"/>
      <c r="F11" s="16"/>
      <c r="G11" s="16"/>
      <c r="H11" s="16"/>
      <c r="I11" s="16"/>
      <c r="J11" s="16"/>
      <c r="K11" s="16"/>
      <c r="L11" s="16"/>
      <c r="M11" s="16"/>
      <c r="N11" s="282"/>
      <c r="O11" s="110"/>
    </row>
    <row r="12" spans="1:22" ht="16.5" hidden="1" x14ac:dyDescent="0.2">
      <c r="A12" s="8"/>
      <c r="B12" s="8"/>
      <c r="C12" s="8"/>
      <c r="D12" s="8"/>
      <c r="E12" s="16"/>
      <c r="F12" s="16"/>
      <c r="G12" s="16"/>
      <c r="H12" s="16"/>
      <c r="I12" s="16"/>
      <c r="J12" s="16"/>
      <c r="K12" s="16"/>
      <c r="L12" s="16"/>
      <c r="M12" s="16"/>
      <c r="N12" s="16"/>
      <c r="O12" s="110"/>
    </row>
    <row r="13" spans="1:22" ht="16.5" x14ac:dyDescent="0.2">
      <c r="A13" s="8"/>
      <c r="B13" s="115" t="s">
        <v>312</v>
      </c>
      <c r="C13" s="375" t="s">
        <v>105</v>
      </c>
      <c r="D13" s="8"/>
      <c r="E13" s="420" t="s">
        <v>311</v>
      </c>
      <c r="F13" s="420"/>
      <c r="G13" s="420"/>
      <c r="H13" s="420"/>
      <c r="I13" s="420"/>
      <c r="J13" s="420"/>
      <c r="K13" s="420"/>
      <c r="L13" s="420"/>
      <c r="M13" s="420"/>
      <c r="N13" s="420"/>
      <c r="O13" s="312"/>
    </row>
    <row r="14" spans="1:22" ht="16.5" x14ac:dyDescent="0.2">
      <c r="A14" s="115"/>
      <c r="B14" s="271" t="str">
        <f>IF(C13="IGEN","KITÖLTENDŐ A SZEMÉLYI JELLEGŰ RÁFORDÍTÁSOK ADATAI ÉS A HTV SZERINTI ESZKÖZÉRTÉK ADATOK.","KITÖLTENDŐ A VÁLASZTOTT MÓDSZERNEK MEGFELELŐ ADATOKKAL.")</f>
        <v>KITÖLTENDŐ A VÁLASZTOTT MÓDSZERNEK MEGFELELŐ ADATOKKAL.</v>
      </c>
      <c r="C14" s="113"/>
      <c r="D14" s="28"/>
      <c r="E14" s="420"/>
      <c r="F14" s="420"/>
      <c r="G14" s="420"/>
      <c r="H14" s="420"/>
      <c r="I14" s="420"/>
      <c r="J14" s="420"/>
      <c r="K14" s="420"/>
      <c r="L14" s="420"/>
      <c r="M14" s="420"/>
      <c r="N14" s="420"/>
      <c r="O14" s="110"/>
    </row>
    <row r="15" spans="1:22" ht="17.25" thickBot="1" x14ac:dyDescent="0.25">
      <c r="A15" s="115"/>
      <c r="B15" s="271"/>
      <c r="C15" s="113"/>
      <c r="D15" s="28"/>
      <c r="E15" s="28"/>
      <c r="F15" s="28"/>
      <c r="G15" s="28"/>
      <c r="H15" s="28"/>
      <c r="I15" s="28" t="s">
        <v>18</v>
      </c>
      <c r="J15" s="28"/>
      <c r="K15" s="28"/>
      <c r="L15" s="28"/>
      <c r="M15" s="28"/>
      <c r="N15" s="28"/>
      <c r="O15" s="110"/>
    </row>
    <row r="16" spans="1:22" ht="25.5" customHeight="1" x14ac:dyDescent="0.2">
      <c r="A16" s="233" t="s">
        <v>2</v>
      </c>
      <c r="B16" s="236" t="str">
        <f>CONCATENATE(E10,"  IPA. MEGOSZTÁS LEVEZETÉSE")</f>
        <v>0  IPA. MEGOSZTÁS LEVEZETÉSE</v>
      </c>
      <c r="C16" s="253"/>
      <c r="D16" s="254"/>
      <c r="E16" s="42" t="s">
        <v>183</v>
      </c>
      <c r="F16" s="42" t="s">
        <v>214</v>
      </c>
      <c r="G16" s="42" t="s">
        <v>184</v>
      </c>
      <c r="H16" s="42" t="s">
        <v>185</v>
      </c>
      <c r="I16" s="42" t="s">
        <v>186</v>
      </c>
      <c r="J16" s="42" t="s">
        <v>187</v>
      </c>
      <c r="K16" s="42" t="s">
        <v>188</v>
      </c>
      <c r="L16" s="42" t="s">
        <v>189</v>
      </c>
      <c r="M16" s="42" t="s">
        <v>190</v>
      </c>
      <c r="N16" s="235" t="s">
        <v>191</v>
      </c>
      <c r="O16" s="110"/>
      <c r="Q16" s="1"/>
    </row>
    <row r="17" spans="1:17" ht="21.95" customHeight="1" x14ac:dyDescent="0.2">
      <c r="A17" s="105">
        <v>1</v>
      </c>
      <c r="B17" s="287" t="s">
        <v>228</v>
      </c>
      <c r="C17" s="220"/>
      <c r="D17" s="224" t="s">
        <v>194</v>
      </c>
      <c r="E17" s="240"/>
      <c r="F17" s="240"/>
      <c r="G17" s="240"/>
      <c r="H17" s="240"/>
      <c r="I17" s="240"/>
      <c r="J17" s="240"/>
      <c r="K17" s="240"/>
      <c r="L17" s="240"/>
      <c r="M17" s="240"/>
      <c r="N17" s="361"/>
      <c r="O17" s="110"/>
      <c r="Q17" s="1"/>
    </row>
    <row r="18" spans="1:17" ht="21.95" customHeight="1" x14ac:dyDescent="0.2">
      <c r="A18" s="105">
        <v>2</v>
      </c>
      <c r="B18" s="142" t="s">
        <v>201</v>
      </c>
      <c r="C18" s="221"/>
      <c r="D18" s="221"/>
      <c r="E18" s="221"/>
      <c r="F18" s="221"/>
      <c r="G18" s="221"/>
      <c r="H18" s="221"/>
      <c r="I18" s="221"/>
      <c r="J18" s="221"/>
      <c r="K18" s="221"/>
      <c r="L18" s="221"/>
      <c r="M18" s="221"/>
      <c r="N18" s="275"/>
      <c r="O18" s="110"/>
      <c r="Q18" s="1"/>
    </row>
    <row r="19" spans="1:17" ht="21.95" customHeight="1" x14ac:dyDescent="0.2">
      <c r="A19" s="105">
        <v>3</v>
      </c>
      <c r="B19" s="218" t="s">
        <v>195</v>
      </c>
      <c r="C19" s="223"/>
      <c r="D19" s="241">
        <f t="shared" ref="D19:D24" si="0">SUM(E19:N19)</f>
        <v>0</v>
      </c>
      <c r="E19" s="242"/>
      <c r="F19" s="242"/>
      <c r="G19" s="242"/>
      <c r="H19" s="242"/>
      <c r="I19" s="242"/>
      <c r="J19" s="242"/>
      <c r="K19" s="242"/>
      <c r="L19" s="242"/>
      <c r="M19" s="242"/>
      <c r="N19" s="243"/>
      <c r="O19" s="110"/>
      <c r="Q19" s="1"/>
    </row>
    <row r="20" spans="1:17" ht="21.95" customHeight="1" x14ac:dyDescent="0.2">
      <c r="A20" s="105">
        <v>4</v>
      </c>
      <c r="B20" s="218" t="s">
        <v>196</v>
      </c>
      <c r="C20" s="222"/>
      <c r="D20" s="286">
        <f t="shared" si="0"/>
        <v>0</v>
      </c>
      <c r="E20" s="283"/>
      <c r="F20" s="283"/>
      <c r="G20" s="283"/>
      <c r="H20" s="283"/>
      <c r="I20" s="283"/>
      <c r="J20" s="283"/>
      <c r="K20" s="283"/>
      <c r="L20" s="283"/>
      <c r="M20" s="283"/>
      <c r="N20" s="284"/>
      <c r="O20" s="110"/>
      <c r="Q20" s="1"/>
    </row>
    <row r="21" spans="1:17" ht="21.95" customHeight="1" x14ac:dyDescent="0.2">
      <c r="A21" s="105">
        <v>5</v>
      </c>
      <c r="B21" s="218" t="s">
        <v>197</v>
      </c>
      <c r="C21" s="222"/>
      <c r="D21" s="286">
        <f t="shared" si="0"/>
        <v>0</v>
      </c>
      <c r="E21" s="283"/>
      <c r="F21" s="283"/>
      <c r="G21" s="283"/>
      <c r="H21" s="283"/>
      <c r="I21" s="283"/>
      <c r="J21" s="283"/>
      <c r="K21" s="283"/>
      <c r="L21" s="283"/>
      <c r="M21" s="283"/>
      <c r="N21" s="284"/>
      <c r="O21" s="110"/>
      <c r="Q21" s="1"/>
    </row>
    <row r="22" spans="1:17" ht="21.95" customHeight="1" x14ac:dyDescent="0.2">
      <c r="A22" s="105">
        <v>6</v>
      </c>
      <c r="B22" s="218" t="s">
        <v>198</v>
      </c>
      <c r="C22" s="285">
        <v>500000</v>
      </c>
      <c r="D22" s="286">
        <f t="shared" si="0"/>
        <v>0</v>
      </c>
      <c r="E22" s="283"/>
      <c r="F22" s="283"/>
      <c r="G22" s="283"/>
      <c r="H22" s="283"/>
      <c r="I22" s="283"/>
      <c r="J22" s="283"/>
      <c r="K22" s="283"/>
      <c r="L22" s="283"/>
      <c r="M22" s="283"/>
      <c r="N22" s="284"/>
      <c r="O22" s="110"/>
      <c r="Q22" s="1"/>
    </row>
    <row r="23" spans="1:17" ht="21.95" customHeight="1" x14ac:dyDescent="0.2">
      <c r="A23" s="105">
        <v>7</v>
      </c>
      <c r="B23" s="244" t="s">
        <v>199</v>
      </c>
      <c r="C23" s="222"/>
      <c r="D23" s="286">
        <f t="shared" si="0"/>
        <v>0</v>
      </c>
      <c r="E23" s="96">
        <f>SUM(E19:E22)</f>
        <v>0</v>
      </c>
      <c r="F23" s="96">
        <f t="shared" ref="F23:N23" si="1">SUM(F19:F22)</f>
        <v>0</v>
      </c>
      <c r="G23" s="96">
        <f>SUM(G19:G22)</f>
        <v>0</v>
      </c>
      <c r="H23" s="96">
        <f>SUM(H19:H22)</f>
        <v>0</v>
      </c>
      <c r="I23" s="96">
        <f>SUM(I19:I22)</f>
        <v>0</v>
      </c>
      <c r="J23" s="96">
        <f>SUM(J19:J22)</f>
        <v>0</v>
      </c>
      <c r="K23" s="96">
        <f t="shared" si="1"/>
        <v>0</v>
      </c>
      <c r="L23" s="96">
        <f t="shared" si="1"/>
        <v>0</v>
      </c>
      <c r="M23" s="96">
        <f t="shared" si="1"/>
        <v>0</v>
      </c>
      <c r="N23" s="99">
        <f t="shared" si="1"/>
        <v>0</v>
      </c>
      <c r="O23" s="110"/>
      <c r="Q23" s="1"/>
    </row>
    <row r="24" spans="1:17" ht="21.95" customHeight="1" x14ac:dyDescent="0.2">
      <c r="A24" s="105">
        <v>8</v>
      </c>
      <c r="B24" s="287" t="s">
        <v>200</v>
      </c>
      <c r="C24" s="222"/>
      <c r="D24" s="288">
        <f t="shared" si="0"/>
        <v>0</v>
      </c>
      <c r="E24" s="288">
        <f>IF(E23=0,0,ROUND(E23/$D$23,8))</f>
        <v>0</v>
      </c>
      <c r="F24" s="288">
        <f t="shared" ref="F24:N24" si="2">IF(F23=0,0,ROUND(F23/$D$23,8))</f>
        <v>0</v>
      </c>
      <c r="G24" s="288">
        <f t="shared" si="2"/>
        <v>0</v>
      </c>
      <c r="H24" s="288">
        <f t="shared" si="2"/>
        <v>0</v>
      </c>
      <c r="I24" s="288">
        <f t="shared" si="2"/>
        <v>0</v>
      </c>
      <c r="J24" s="288">
        <f t="shared" si="2"/>
        <v>0</v>
      </c>
      <c r="K24" s="288">
        <f t="shared" si="2"/>
        <v>0</v>
      </c>
      <c r="L24" s="288">
        <f t="shared" si="2"/>
        <v>0</v>
      </c>
      <c r="M24" s="288">
        <f t="shared" si="2"/>
        <v>0</v>
      </c>
      <c r="N24" s="234">
        <f t="shared" si="2"/>
        <v>0</v>
      </c>
    </row>
    <row r="25" spans="1:17" ht="47.25" x14ac:dyDescent="0.2">
      <c r="A25" s="105">
        <v>9</v>
      </c>
      <c r="B25" s="142" t="s">
        <v>235</v>
      </c>
      <c r="C25" s="221"/>
      <c r="D25" s="221"/>
      <c r="E25" s="221"/>
      <c r="F25" s="221"/>
      <c r="G25" s="221"/>
      <c r="H25" s="221"/>
      <c r="I25" s="221"/>
      <c r="J25" s="221"/>
      <c r="K25" s="221"/>
      <c r="L25" s="221"/>
      <c r="M25" s="221"/>
      <c r="N25" s="275"/>
    </row>
    <row r="26" spans="1:17" ht="21.95" customHeight="1" x14ac:dyDescent="0.2">
      <c r="A26" s="105">
        <v>10</v>
      </c>
      <c r="B26" s="218" t="s">
        <v>203</v>
      </c>
      <c r="C26" s="222"/>
      <c r="D26" s="286">
        <f>SUM(E26:N26)</f>
        <v>0</v>
      </c>
      <c r="E26" s="283"/>
      <c r="F26" s="283"/>
      <c r="G26" s="283"/>
      <c r="H26" s="283"/>
      <c r="I26" s="283"/>
      <c r="J26" s="283"/>
      <c r="K26" s="283"/>
      <c r="L26" s="283"/>
      <c r="M26" s="283"/>
      <c r="N26" s="284"/>
      <c r="Q26" s="112"/>
    </row>
    <row r="27" spans="1:17" ht="21.95" customHeight="1" x14ac:dyDescent="0.2">
      <c r="A27" s="105">
        <v>11</v>
      </c>
      <c r="B27" s="218" t="s">
        <v>204</v>
      </c>
      <c r="C27" s="222"/>
      <c r="D27" s="286">
        <f>SUM(E27:N27)</f>
        <v>0</v>
      </c>
      <c r="E27" s="283"/>
      <c r="F27" s="283"/>
      <c r="G27" s="283"/>
      <c r="H27" s="283"/>
      <c r="I27" s="283"/>
      <c r="J27" s="283"/>
      <c r="K27" s="283"/>
      <c r="L27" s="283"/>
      <c r="M27" s="283"/>
      <c r="N27" s="284"/>
      <c r="Q27" s="112"/>
    </row>
    <row r="28" spans="1:17" ht="21.95" customHeight="1" x14ac:dyDescent="0.2">
      <c r="A28" s="105">
        <v>12</v>
      </c>
      <c r="B28" s="218" t="s">
        <v>179</v>
      </c>
      <c r="C28" s="222"/>
      <c r="D28" s="286">
        <f>SUM(E28:N28)</f>
        <v>0</v>
      </c>
      <c r="E28" s="283"/>
      <c r="F28" s="283"/>
      <c r="G28" s="283"/>
      <c r="H28" s="283"/>
      <c r="I28" s="283"/>
      <c r="J28" s="283"/>
      <c r="K28" s="283"/>
      <c r="L28" s="283"/>
      <c r="M28" s="283"/>
      <c r="N28" s="284"/>
      <c r="Q28" s="112"/>
    </row>
    <row r="29" spans="1:17" ht="21.95" customHeight="1" x14ac:dyDescent="0.2">
      <c r="A29" s="105">
        <v>13</v>
      </c>
      <c r="B29" s="218" t="s">
        <v>180</v>
      </c>
      <c r="C29" s="222"/>
      <c r="D29" s="286">
        <f>SUM(E29:N29)</f>
        <v>0</v>
      </c>
      <c r="E29" s="283"/>
      <c r="F29" s="283"/>
      <c r="G29" s="283"/>
      <c r="H29" s="283"/>
      <c r="I29" s="283"/>
      <c r="J29" s="283"/>
      <c r="K29" s="283"/>
      <c r="L29" s="283"/>
      <c r="M29" s="283"/>
      <c r="N29" s="284"/>
      <c r="Q29" s="112"/>
    </row>
    <row r="30" spans="1:17" ht="21.95" customHeight="1" x14ac:dyDescent="0.2">
      <c r="A30" s="105">
        <v>14</v>
      </c>
      <c r="B30" s="247" t="s">
        <v>181</v>
      </c>
      <c r="C30" s="221"/>
      <c r="D30" s="246"/>
      <c r="E30" s="246"/>
      <c r="F30" s="246"/>
      <c r="G30" s="246"/>
      <c r="H30" s="246"/>
      <c r="I30" s="246"/>
      <c r="J30" s="246"/>
      <c r="K30" s="246"/>
      <c r="L30" s="246"/>
      <c r="M30" s="246"/>
      <c r="N30" s="245"/>
      <c r="Q30" s="112"/>
    </row>
    <row r="31" spans="1:17" ht="21.95" customHeight="1" x14ac:dyDescent="0.2">
      <c r="A31" s="105">
        <v>15</v>
      </c>
      <c r="B31" s="218" t="s">
        <v>202</v>
      </c>
      <c r="C31" s="222"/>
      <c r="D31" s="286">
        <f>SUM(E31:N31)</f>
        <v>0</v>
      </c>
      <c r="E31" s="283"/>
      <c r="F31" s="283"/>
      <c r="G31" s="283"/>
      <c r="H31" s="283"/>
      <c r="I31" s="283"/>
      <c r="J31" s="283"/>
      <c r="K31" s="283"/>
      <c r="L31" s="283"/>
      <c r="M31" s="283"/>
      <c r="N31" s="284"/>
      <c r="Q31" s="112"/>
    </row>
    <row r="32" spans="1:17" ht="21.95" customHeight="1" x14ac:dyDescent="0.2">
      <c r="A32" s="105">
        <v>16</v>
      </c>
      <c r="B32" s="218" t="s">
        <v>182</v>
      </c>
      <c r="C32" s="222"/>
      <c r="D32" s="286">
        <f>SUM(E32:N32)</f>
        <v>0</v>
      </c>
      <c r="E32" s="283"/>
      <c r="F32" s="283"/>
      <c r="G32" s="283"/>
      <c r="H32" s="283"/>
      <c r="I32" s="283"/>
      <c r="J32" s="283"/>
      <c r="K32" s="283"/>
      <c r="L32" s="283"/>
      <c r="M32" s="283"/>
      <c r="N32" s="284"/>
      <c r="Q32" s="112"/>
    </row>
    <row r="33" spans="1:17" ht="21.95" customHeight="1" x14ac:dyDescent="0.2">
      <c r="A33" s="105">
        <v>17</v>
      </c>
      <c r="B33" s="244" t="s">
        <v>205</v>
      </c>
      <c r="C33" s="222"/>
      <c r="D33" s="286">
        <f>SUM(E33:N33)</f>
        <v>0</v>
      </c>
      <c r="E33" s="96">
        <f>SUM(E26:E32)</f>
        <v>0</v>
      </c>
      <c r="F33" s="96">
        <f t="shared" ref="F33:N33" si="3">SUM(F26:F32)</f>
        <v>0</v>
      </c>
      <c r="G33" s="96">
        <f t="shared" si="3"/>
        <v>0</v>
      </c>
      <c r="H33" s="96">
        <f t="shared" si="3"/>
        <v>0</v>
      </c>
      <c r="I33" s="96">
        <f t="shared" si="3"/>
        <v>0</v>
      </c>
      <c r="J33" s="96">
        <f t="shared" si="3"/>
        <v>0</v>
      </c>
      <c r="K33" s="96">
        <f t="shared" si="3"/>
        <v>0</v>
      </c>
      <c r="L33" s="96">
        <f t="shared" si="3"/>
        <v>0</v>
      </c>
      <c r="M33" s="96">
        <f t="shared" si="3"/>
        <v>0</v>
      </c>
      <c r="N33" s="99">
        <f t="shared" si="3"/>
        <v>0</v>
      </c>
      <c r="Q33" s="112"/>
    </row>
    <row r="34" spans="1:17" ht="21.95" customHeight="1" x14ac:dyDescent="0.2">
      <c r="A34" s="105">
        <v>18</v>
      </c>
      <c r="B34" s="287" t="s">
        <v>200</v>
      </c>
      <c r="C34" s="222"/>
      <c r="D34" s="288">
        <f>ROUND(SUM(E34:N34),4)</f>
        <v>0</v>
      </c>
      <c r="E34" s="288">
        <f>IF(E33=0,0,ROUND(E33/$D$33,8))</f>
        <v>0</v>
      </c>
      <c r="F34" s="288">
        <f>IF(F33=0,0,ROUND(F33/$D$33,8))</f>
        <v>0</v>
      </c>
      <c r="G34" s="288">
        <f t="shared" ref="G34:N34" si="4">IF(G33=0,0,ROUND(G33/$D$33,8))</f>
        <v>0</v>
      </c>
      <c r="H34" s="288">
        <f t="shared" si="4"/>
        <v>0</v>
      </c>
      <c r="I34" s="288">
        <f t="shared" si="4"/>
        <v>0</v>
      </c>
      <c r="J34" s="288">
        <f t="shared" si="4"/>
        <v>0</v>
      </c>
      <c r="K34" s="288">
        <f t="shared" si="4"/>
        <v>0</v>
      </c>
      <c r="L34" s="288">
        <f t="shared" si="4"/>
        <v>0</v>
      </c>
      <c r="M34" s="288">
        <f t="shared" si="4"/>
        <v>0</v>
      </c>
      <c r="N34" s="234">
        <f t="shared" si="4"/>
        <v>0</v>
      </c>
      <c r="Q34" s="112"/>
    </row>
    <row r="35" spans="1:17" ht="31.5" x14ac:dyDescent="0.2">
      <c r="A35" s="105">
        <v>19</v>
      </c>
      <c r="B35" s="244" t="s">
        <v>209</v>
      </c>
      <c r="C35" s="222"/>
      <c r="D35" s="286">
        <f>SUM(E35:N35)</f>
        <v>0</v>
      </c>
      <c r="E35" s="96">
        <f>E33+E23</f>
        <v>0</v>
      </c>
      <c r="F35" s="96">
        <f>F33+F23</f>
        <v>0</v>
      </c>
      <c r="G35" s="96">
        <f t="shared" ref="G35:N35" si="5">G33+G23</f>
        <v>0</v>
      </c>
      <c r="H35" s="96">
        <f t="shared" si="5"/>
        <v>0</v>
      </c>
      <c r="I35" s="96">
        <f t="shared" si="5"/>
        <v>0</v>
      </c>
      <c r="J35" s="96">
        <f t="shared" si="5"/>
        <v>0</v>
      </c>
      <c r="K35" s="96">
        <f t="shared" si="5"/>
        <v>0</v>
      </c>
      <c r="L35" s="96">
        <f t="shared" si="5"/>
        <v>0</v>
      </c>
      <c r="M35" s="96">
        <f t="shared" si="5"/>
        <v>0</v>
      </c>
      <c r="N35" s="99">
        <f t="shared" si="5"/>
        <v>0</v>
      </c>
      <c r="Q35" s="112"/>
    </row>
    <row r="36" spans="1:17" ht="21.95" customHeight="1" x14ac:dyDescent="0.2">
      <c r="A36" s="105">
        <v>20</v>
      </c>
      <c r="B36" s="244" t="s">
        <v>207</v>
      </c>
      <c r="C36" s="288" t="e">
        <f>$D$23/$D$35</f>
        <v>#DIV/0!</v>
      </c>
      <c r="D36" s="286" t="e">
        <f>SUM(E36:N36)</f>
        <v>#DIV/0!</v>
      </c>
      <c r="E36" s="96" t="e">
        <f>$C$38*$C$36*E24</f>
        <v>#DIV/0!</v>
      </c>
      <c r="F36" s="96" t="e">
        <f t="shared" ref="F36:N36" si="6">$C$38*$C$36*F24</f>
        <v>#DIV/0!</v>
      </c>
      <c r="G36" s="96" t="e">
        <f t="shared" si="6"/>
        <v>#DIV/0!</v>
      </c>
      <c r="H36" s="96" t="e">
        <f t="shared" si="6"/>
        <v>#DIV/0!</v>
      </c>
      <c r="I36" s="96" t="e">
        <f t="shared" si="6"/>
        <v>#DIV/0!</v>
      </c>
      <c r="J36" s="96" t="e">
        <f t="shared" si="6"/>
        <v>#DIV/0!</v>
      </c>
      <c r="K36" s="96" t="e">
        <f t="shared" si="6"/>
        <v>#DIV/0!</v>
      </c>
      <c r="L36" s="96" t="e">
        <f t="shared" si="6"/>
        <v>#DIV/0!</v>
      </c>
      <c r="M36" s="96" t="e">
        <f t="shared" si="6"/>
        <v>#DIV/0!</v>
      </c>
      <c r="N36" s="99" t="e">
        <f t="shared" si="6"/>
        <v>#DIV/0!</v>
      </c>
      <c r="Q36" s="112"/>
    </row>
    <row r="37" spans="1:17" ht="21.95" customHeight="1" x14ac:dyDescent="0.2">
      <c r="A37" s="105">
        <v>21</v>
      </c>
      <c r="B37" s="244" t="s">
        <v>208</v>
      </c>
      <c r="C37" s="288" t="e">
        <f>$D$33/$D$35</f>
        <v>#DIV/0!</v>
      </c>
      <c r="D37" s="286" t="e">
        <f>SUM(E37:N37)</f>
        <v>#DIV/0!</v>
      </c>
      <c r="E37" s="96" t="e">
        <f t="shared" ref="E37:N37" si="7">$C$38*$C$37*E34</f>
        <v>#DIV/0!</v>
      </c>
      <c r="F37" s="96" t="e">
        <f t="shared" si="7"/>
        <v>#DIV/0!</v>
      </c>
      <c r="G37" s="96" t="e">
        <f t="shared" si="7"/>
        <v>#DIV/0!</v>
      </c>
      <c r="H37" s="96" t="e">
        <f t="shared" si="7"/>
        <v>#DIV/0!</v>
      </c>
      <c r="I37" s="96" t="e">
        <f t="shared" si="7"/>
        <v>#DIV/0!</v>
      </c>
      <c r="J37" s="96" t="e">
        <f t="shared" si="7"/>
        <v>#DIV/0!</v>
      </c>
      <c r="K37" s="96" t="e">
        <f t="shared" si="7"/>
        <v>#DIV/0!</v>
      </c>
      <c r="L37" s="96" t="e">
        <f t="shared" si="7"/>
        <v>#DIV/0!</v>
      </c>
      <c r="M37" s="96" t="e">
        <f t="shared" si="7"/>
        <v>#DIV/0!</v>
      </c>
      <c r="N37" s="99" t="e">
        <f t="shared" si="7"/>
        <v>#DIV/0!</v>
      </c>
      <c r="Q37" s="112"/>
    </row>
    <row r="38" spans="1:17" ht="21.95" customHeight="1" x14ac:dyDescent="0.2">
      <c r="A38" s="105">
        <v>22</v>
      </c>
      <c r="B38" s="248" t="s">
        <v>206</v>
      </c>
      <c r="C38" s="237">
        <f>'HIPA-01'!D18</f>
        <v>0</v>
      </c>
      <c r="D38" s="238">
        <f>IF('HIPA-01'!C22="NINCS MEGOSZTÁS",'HIPA-05'!C38,SUM(E38:N38))</f>
        <v>0</v>
      </c>
      <c r="E38" s="237">
        <f>IF('HIPA-01'!$C$22="NINCS MEGOSZTÁS",0,SUM(E36:E37))</f>
        <v>0</v>
      </c>
      <c r="F38" s="237">
        <f>IF('HIPA-01'!$C$22="NINCS MEGOSZTÁS",0,SUM(F36:F37))</f>
        <v>0</v>
      </c>
      <c r="G38" s="237">
        <f>IF('HIPA-01'!$C$22="NINCS MEGOSZTÁS",0,SUM(G36:G37))</f>
        <v>0</v>
      </c>
      <c r="H38" s="237">
        <f>IF('HIPA-01'!$C$22="NINCS MEGOSZTÁS",0,SUM(H36:H37))</f>
        <v>0</v>
      </c>
      <c r="I38" s="237">
        <f>IF('HIPA-01'!$C$22="NINCS MEGOSZTÁS",0,SUM(I36:I37))</f>
        <v>0</v>
      </c>
      <c r="J38" s="237">
        <f>IF('HIPA-01'!$C$22="NINCS MEGOSZTÁS",0,SUM(J36:J37))</f>
        <v>0</v>
      </c>
      <c r="K38" s="237">
        <f>IF('HIPA-01'!$C$22="NINCS MEGOSZTÁS",0,SUM(K36:K37))</f>
        <v>0</v>
      </c>
      <c r="L38" s="237">
        <f>IF('HIPA-01'!$C$22="NINCS MEGOSZTÁS",0,SUM(L36:L37))</f>
        <v>0</v>
      </c>
      <c r="M38" s="237">
        <f>IF('HIPA-01'!$C$22="NINCS MEGOSZTÁS",0,SUM(M36:M37))</f>
        <v>0</v>
      </c>
      <c r="N38" s="339">
        <f>IF('HIPA-01'!$C$22="NINCS MEGOSZTÁS",0,SUM(N36:N37))</f>
        <v>0</v>
      </c>
      <c r="O38" s="110"/>
      <c r="Q38" s="1"/>
    </row>
    <row r="39" spans="1:17" ht="25.5" hidden="1" x14ac:dyDescent="0.2">
      <c r="A39" s="105">
        <v>23</v>
      </c>
      <c r="B39" s="218" t="s">
        <v>280</v>
      </c>
      <c r="C39" s="222"/>
      <c r="D39" s="286">
        <f>SUM(E39:N39)</f>
        <v>0</v>
      </c>
      <c r="E39" s="283"/>
      <c r="F39" s="283"/>
      <c r="G39" s="283"/>
      <c r="H39" s="283"/>
      <c r="I39" s="283"/>
      <c r="J39" s="283"/>
      <c r="K39" s="283"/>
      <c r="L39" s="283"/>
      <c r="M39" s="283"/>
      <c r="N39" s="284"/>
      <c r="O39" s="1" t="s">
        <v>357</v>
      </c>
      <c r="Q39" s="112"/>
    </row>
    <row r="40" spans="1:17" ht="25.5" hidden="1" x14ac:dyDescent="0.2">
      <c r="A40" s="105">
        <v>24</v>
      </c>
      <c r="B40" s="218" t="s">
        <v>281</v>
      </c>
      <c r="C40" s="222"/>
      <c r="D40" s="286">
        <f>SUM(E40:N40)</f>
        <v>0</v>
      </c>
      <c r="E40" s="283"/>
      <c r="F40" s="283"/>
      <c r="G40" s="283"/>
      <c r="H40" s="283"/>
      <c r="I40" s="283"/>
      <c r="J40" s="283"/>
      <c r="K40" s="283"/>
      <c r="L40" s="283"/>
      <c r="M40" s="283"/>
      <c r="N40" s="284"/>
      <c r="O40" s="1" t="s">
        <v>357</v>
      </c>
      <c r="Q40" s="112"/>
    </row>
    <row r="41" spans="1:17" ht="21.95" customHeight="1" x14ac:dyDescent="0.2">
      <c r="A41" s="105">
        <v>25</v>
      </c>
      <c r="B41" s="218" t="s">
        <v>192</v>
      </c>
      <c r="C41" s="222"/>
      <c r="D41" s="286">
        <f>SUM(E41:N41)</f>
        <v>0</v>
      </c>
      <c r="E41" s="283"/>
      <c r="F41" s="283"/>
      <c r="G41" s="283"/>
      <c r="H41" s="283"/>
      <c r="I41" s="283"/>
      <c r="J41" s="283"/>
      <c r="K41" s="283"/>
      <c r="L41" s="283"/>
      <c r="M41" s="283"/>
      <c r="N41" s="284"/>
      <c r="Q41" s="112"/>
    </row>
    <row r="42" spans="1:17" ht="21.95" customHeight="1" x14ac:dyDescent="0.2">
      <c r="A42" s="105">
        <v>26</v>
      </c>
      <c r="B42" s="218" t="s">
        <v>193</v>
      </c>
      <c r="C42" s="222"/>
      <c r="D42" s="260">
        <f>IF('HIPA-01'!C22="NINCS MEGOSZTÁS",'HIPA-05'!E42,SUM((E38*E42)+(F38*F42)+(G38*G42)+(H38*H42)+(I38*I42)+(J38*J42)+(K38*K42)+(L38*L42)+(M38*M42)+(N38*N42))/D38)</f>
        <v>0.02</v>
      </c>
      <c r="E42" s="290">
        <v>0.02</v>
      </c>
      <c r="F42" s="290">
        <v>0.02</v>
      </c>
      <c r="G42" s="290">
        <v>0.02</v>
      </c>
      <c r="H42" s="290">
        <v>0.02</v>
      </c>
      <c r="I42" s="290">
        <v>0.02</v>
      </c>
      <c r="J42" s="290">
        <v>0.02</v>
      </c>
      <c r="K42" s="290">
        <v>0.02</v>
      </c>
      <c r="L42" s="290">
        <v>0.02</v>
      </c>
      <c r="M42" s="290">
        <v>0.02</v>
      </c>
      <c r="N42" s="340">
        <v>0.02</v>
      </c>
      <c r="Q42" s="112"/>
    </row>
    <row r="43" spans="1:17" ht="21.95" customHeight="1" x14ac:dyDescent="0.2">
      <c r="A43" s="105">
        <v>27</v>
      </c>
      <c r="B43" s="50" t="s">
        <v>13</v>
      </c>
      <c r="C43" s="36"/>
      <c r="D43" s="286">
        <f>SUM(E43:N43)</f>
        <v>0</v>
      </c>
      <c r="E43" s="283"/>
      <c r="F43" s="283"/>
      <c r="G43" s="283"/>
      <c r="H43" s="283"/>
      <c r="I43" s="283"/>
      <c r="J43" s="283"/>
      <c r="K43" s="283"/>
      <c r="L43" s="283"/>
      <c r="M43" s="283"/>
      <c r="N43" s="284"/>
    </row>
    <row r="44" spans="1:17" ht="25.5" x14ac:dyDescent="0.2">
      <c r="A44" s="105">
        <v>28</v>
      </c>
      <c r="B44" s="50" t="s">
        <v>279</v>
      </c>
      <c r="C44" s="36"/>
      <c r="D44" s="285"/>
      <c r="E44" s="107"/>
      <c r="F44" s="107"/>
      <c r="G44" s="107"/>
      <c r="H44" s="107"/>
      <c r="I44" s="107"/>
      <c r="J44" s="107"/>
      <c r="K44" s="107"/>
      <c r="L44" s="107"/>
      <c r="M44" s="107"/>
      <c r="N44" s="292"/>
    </row>
    <row r="45" spans="1:17" ht="21.95" customHeight="1" x14ac:dyDescent="0.2">
      <c r="A45" s="105">
        <v>29</v>
      </c>
      <c r="B45" s="50" t="s">
        <v>347</v>
      </c>
      <c r="C45" s="36"/>
      <c r="D45" s="285"/>
      <c r="E45" s="107"/>
      <c r="F45" s="107"/>
      <c r="G45" s="107"/>
      <c r="H45" s="107"/>
      <c r="I45" s="107"/>
      <c r="J45" s="107"/>
      <c r="K45" s="107"/>
      <c r="L45" s="107"/>
      <c r="M45" s="107"/>
      <c r="N45" s="292"/>
    </row>
    <row r="46" spans="1:17" ht="40.5" customHeight="1" x14ac:dyDescent="0.2">
      <c r="A46" s="105">
        <v>30</v>
      </c>
      <c r="B46" s="50" t="s">
        <v>346</v>
      </c>
      <c r="C46" s="36"/>
      <c r="D46" s="337"/>
      <c r="E46" s="107"/>
      <c r="F46" s="107"/>
      <c r="G46" s="107"/>
      <c r="H46" s="107"/>
      <c r="I46" s="107"/>
      <c r="J46" s="107"/>
      <c r="K46" s="107"/>
      <c r="L46" s="107"/>
      <c r="M46" s="107"/>
      <c r="N46" s="292"/>
    </row>
    <row r="47" spans="1:17" ht="25.5" customHeight="1" x14ac:dyDescent="0.2">
      <c r="A47" s="105">
        <v>31</v>
      </c>
      <c r="B47" s="50" t="s">
        <v>107</v>
      </c>
      <c r="C47" s="35"/>
      <c r="D47" s="96" t="e">
        <f>SUM(E47:N47)</f>
        <v>#DIV/0!</v>
      </c>
      <c r="E47" s="94">
        <f>IF(E38=0,D44,$D44*E38/$D38)</f>
        <v>0</v>
      </c>
      <c r="F47" s="94" t="e">
        <f t="shared" ref="F47:N47" si="8">$D44*F38/$D38</f>
        <v>#DIV/0!</v>
      </c>
      <c r="G47" s="94" t="e">
        <f t="shared" si="8"/>
        <v>#DIV/0!</v>
      </c>
      <c r="H47" s="94" t="e">
        <f t="shared" si="8"/>
        <v>#DIV/0!</v>
      </c>
      <c r="I47" s="94" t="e">
        <f t="shared" si="8"/>
        <v>#DIV/0!</v>
      </c>
      <c r="J47" s="94" t="e">
        <f t="shared" si="8"/>
        <v>#DIV/0!</v>
      </c>
      <c r="K47" s="94" t="e">
        <f t="shared" si="8"/>
        <v>#DIV/0!</v>
      </c>
      <c r="L47" s="94" t="e">
        <f t="shared" si="8"/>
        <v>#DIV/0!</v>
      </c>
      <c r="M47" s="94" t="e">
        <f t="shared" si="8"/>
        <v>#DIV/0!</v>
      </c>
      <c r="N47" s="100" t="e">
        <f t="shared" si="8"/>
        <v>#DIV/0!</v>
      </c>
    </row>
    <row r="48" spans="1:17" ht="25.5" customHeight="1" x14ac:dyDescent="0.2">
      <c r="A48" s="105">
        <v>32</v>
      </c>
      <c r="B48" s="306" t="s">
        <v>234</v>
      </c>
      <c r="C48" s="338"/>
      <c r="D48" s="96" t="e">
        <f>SUM(E48:N48)</f>
        <v>#DIV/0!</v>
      </c>
      <c r="E48" s="94">
        <f>IF(E38=0,D45*7.5%,($D45*7.5%)*E38/$D38)</f>
        <v>0</v>
      </c>
      <c r="F48" s="94" t="e">
        <f t="shared" ref="F48:N48" si="9">($D45*7.5%)*F38/$D38</f>
        <v>#DIV/0!</v>
      </c>
      <c r="G48" s="94" t="e">
        <f t="shared" si="9"/>
        <v>#DIV/0!</v>
      </c>
      <c r="H48" s="94" t="e">
        <f t="shared" si="9"/>
        <v>#DIV/0!</v>
      </c>
      <c r="I48" s="94" t="e">
        <f t="shared" si="9"/>
        <v>#DIV/0!</v>
      </c>
      <c r="J48" s="94" t="e">
        <f t="shared" si="9"/>
        <v>#DIV/0!</v>
      </c>
      <c r="K48" s="94" t="e">
        <f t="shared" si="9"/>
        <v>#DIV/0!</v>
      </c>
      <c r="L48" s="94" t="e">
        <f t="shared" si="9"/>
        <v>#DIV/0!</v>
      </c>
      <c r="M48" s="94" t="e">
        <f t="shared" si="9"/>
        <v>#DIV/0!</v>
      </c>
      <c r="N48" s="100" t="e">
        <f t="shared" si="9"/>
        <v>#DIV/0!</v>
      </c>
    </row>
    <row r="49" spans="1:17" ht="39.75" customHeight="1" thickBot="1" x14ac:dyDescent="0.25">
      <c r="A49" s="349">
        <v>33</v>
      </c>
      <c r="B49" s="350" t="s">
        <v>251</v>
      </c>
      <c r="C49" s="307"/>
      <c r="D49" s="237" t="e">
        <f>SUM(E49:N49)</f>
        <v>#DIV/0!</v>
      </c>
      <c r="E49" s="351">
        <f>IF(E38=0,D46*10%,($D46*10%)*E38/$D38)</f>
        <v>0</v>
      </c>
      <c r="F49" s="351" t="e">
        <f t="shared" ref="F49:N49" si="10">($D46*10%)*F38/$D38</f>
        <v>#DIV/0!</v>
      </c>
      <c r="G49" s="351" t="e">
        <f t="shared" si="10"/>
        <v>#DIV/0!</v>
      </c>
      <c r="H49" s="351" t="e">
        <f t="shared" si="10"/>
        <v>#DIV/0!</v>
      </c>
      <c r="I49" s="351" t="e">
        <f t="shared" si="10"/>
        <v>#DIV/0!</v>
      </c>
      <c r="J49" s="351" t="e">
        <f t="shared" si="10"/>
        <v>#DIV/0!</v>
      </c>
      <c r="K49" s="351" t="e">
        <f t="shared" si="10"/>
        <v>#DIV/0!</v>
      </c>
      <c r="L49" s="351" t="e">
        <f t="shared" si="10"/>
        <v>#DIV/0!</v>
      </c>
      <c r="M49" s="351" t="e">
        <f t="shared" si="10"/>
        <v>#DIV/0!</v>
      </c>
      <c r="N49" s="352" t="e">
        <f t="shared" si="10"/>
        <v>#DIV/0!</v>
      </c>
    </row>
    <row r="50" spans="1:17" ht="21.95" customHeight="1" x14ac:dyDescent="0.2">
      <c r="A50" s="347">
        <v>34</v>
      </c>
      <c r="B50" s="353" t="s">
        <v>283</v>
      </c>
      <c r="C50" s="324"/>
      <c r="D50" s="332"/>
      <c r="E50" s="333"/>
      <c r="F50" s="333"/>
      <c r="G50" s="333"/>
      <c r="H50" s="333"/>
      <c r="I50" s="333"/>
      <c r="J50" s="333"/>
      <c r="K50" s="333"/>
      <c r="L50" s="333"/>
      <c r="M50" s="333"/>
      <c r="N50" s="334"/>
    </row>
    <row r="51" spans="1:17" ht="21.95" customHeight="1" x14ac:dyDescent="0.2">
      <c r="A51" s="98">
        <v>35</v>
      </c>
      <c r="B51" s="346" t="s">
        <v>265</v>
      </c>
      <c r="C51" s="326"/>
      <c r="D51" s="327">
        <f>Alapa!C11</f>
        <v>0</v>
      </c>
      <c r="E51" s="335"/>
      <c r="F51" s="335"/>
      <c r="G51" s="335"/>
      <c r="H51" s="335"/>
      <c r="I51" s="335"/>
      <c r="J51" s="335"/>
      <c r="K51" s="335"/>
      <c r="L51" s="335"/>
      <c r="M51" s="335"/>
      <c r="N51" s="336"/>
    </row>
    <row r="52" spans="1:17" ht="21.95" customHeight="1" x14ac:dyDescent="0.2">
      <c r="A52" s="98">
        <v>36</v>
      </c>
      <c r="B52" s="346" t="s">
        <v>268</v>
      </c>
      <c r="C52" s="328"/>
      <c r="D52" s="329">
        <f>V2+151</f>
        <v>151</v>
      </c>
      <c r="E52" s="335"/>
      <c r="F52" s="335"/>
      <c r="G52" s="335"/>
      <c r="H52" s="335"/>
      <c r="I52" s="335"/>
      <c r="J52" s="335"/>
      <c r="K52" s="335"/>
      <c r="L52" s="335"/>
      <c r="M52" s="335"/>
      <c r="N52" s="336"/>
    </row>
    <row r="53" spans="1:17" ht="21.95" customHeight="1" x14ac:dyDescent="0.2">
      <c r="A53" s="98">
        <v>37</v>
      </c>
      <c r="B53" s="346" t="s">
        <v>356</v>
      </c>
      <c r="C53" s="328"/>
      <c r="D53" s="286">
        <f>SUM(E53:N53)</f>
        <v>0</v>
      </c>
      <c r="E53" s="283"/>
      <c r="F53" s="283"/>
      <c r="G53" s="283"/>
      <c r="H53" s="283"/>
      <c r="I53" s="283"/>
      <c r="J53" s="283"/>
      <c r="K53" s="283"/>
      <c r="L53" s="283"/>
      <c r="M53" s="283"/>
      <c r="N53" s="284"/>
    </row>
    <row r="54" spans="1:17" ht="21.95" customHeight="1" x14ac:dyDescent="0.2">
      <c r="A54" s="98">
        <v>38</v>
      </c>
      <c r="B54" s="346" t="s">
        <v>345</v>
      </c>
      <c r="C54" s="328"/>
      <c r="D54" s="286">
        <f>SUM(E54:N54)</f>
        <v>0</v>
      </c>
      <c r="E54" s="283"/>
      <c r="F54" s="283"/>
      <c r="G54" s="283"/>
      <c r="H54" s="283"/>
      <c r="I54" s="283"/>
      <c r="J54" s="283"/>
      <c r="K54" s="283"/>
      <c r="L54" s="283"/>
      <c r="M54" s="283"/>
      <c r="N54" s="284"/>
    </row>
    <row r="55" spans="1:17" ht="21.95" customHeight="1" x14ac:dyDescent="0.2">
      <c r="A55" s="98">
        <v>39</v>
      </c>
      <c r="B55" s="346" t="s">
        <v>284</v>
      </c>
      <c r="C55" s="328"/>
      <c r="D55" s="286">
        <f>SUM(E55:N55)</f>
        <v>0</v>
      </c>
      <c r="E55" s="94">
        <f>SUM(E53:E54)</f>
        <v>0</v>
      </c>
      <c r="F55" s="94">
        <f t="shared" ref="F55:N55" si="11">SUM(F53:F54)</f>
        <v>0</v>
      </c>
      <c r="G55" s="94">
        <f t="shared" si="11"/>
        <v>0</v>
      </c>
      <c r="H55" s="94">
        <f>SUM(H53:H54)</f>
        <v>0</v>
      </c>
      <c r="I55" s="94">
        <f t="shared" si="11"/>
        <v>0</v>
      </c>
      <c r="J55" s="94">
        <f t="shared" si="11"/>
        <v>0</v>
      </c>
      <c r="K55" s="94">
        <f t="shared" si="11"/>
        <v>0</v>
      </c>
      <c r="L55" s="94">
        <f t="shared" si="11"/>
        <v>0</v>
      </c>
      <c r="M55" s="94">
        <f t="shared" si="11"/>
        <v>0</v>
      </c>
      <c r="N55" s="100">
        <f t="shared" si="11"/>
        <v>0</v>
      </c>
      <c r="O55" s="374" t="s">
        <v>310</v>
      </c>
      <c r="Q55" s="112"/>
    </row>
    <row r="56" spans="1:17" ht="25.5" customHeight="1" thickBot="1" x14ac:dyDescent="0.25">
      <c r="A56" s="392">
        <v>40</v>
      </c>
      <c r="B56" s="393" t="s">
        <v>348</v>
      </c>
      <c r="C56" s="394"/>
      <c r="D56" s="354">
        <f>SUM(E56:N56)</f>
        <v>0</v>
      </c>
      <c r="E56" s="395"/>
      <c r="F56" s="395"/>
      <c r="G56" s="395"/>
      <c r="H56" s="395"/>
      <c r="I56" s="395"/>
      <c r="J56" s="395"/>
      <c r="K56" s="395"/>
      <c r="L56" s="395"/>
      <c r="M56" s="395"/>
      <c r="N56" s="396"/>
      <c r="Q56" s="112"/>
    </row>
    <row r="57" spans="1:17" ht="25.5" customHeight="1" x14ac:dyDescent="0.2">
      <c r="Q57" s="112"/>
    </row>
    <row r="58" spans="1:17" ht="25.5" customHeight="1" x14ac:dyDescent="0.2">
      <c r="Q58" s="112"/>
    </row>
    <row r="59" spans="1:17" ht="25.5" customHeight="1" x14ac:dyDescent="0.2">
      <c r="Q59" s="112"/>
    </row>
    <row r="60" spans="1:17" ht="25.5" customHeight="1" x14ac:dyDescent="0.2">
      <c r="Q60" s="112"/>
    </row>
    <row r="61" spans="1:17" ht="25.5" customHeight="1" x14ac:dyDescent="0.2">
      <c r="Q61" s="112"/>
    </row>
    <row r="62" spans="1:17" ht="25.5" customHeight="1" x14ac:dyDescent="0.2">
      <c r="Q62" s="112"/>
    </row>
    <row r="63" spans="1:17" ht="25.5" customHeight="1" x14ac:dyDescent="0.2">
      <c r="Q63" s="112"/>
    </row>
    <row r="64" spans="1:17" ht="25.5" customHeight="1" x14ac:dyDescent="0.2">
      <c r="Q64" s="112"/>
    </row>
    <row r="65" spans="17:17" ht="25.5" customHeight="1" x14ac:dyDescent="0.2">
      <c r="Q65" s="112"/>
    </row>
    <row r="66" spans="17:17" ht="25.5" customHeight="1" x14ac:dyDescent="0.2">
      <c r="Q66" s="112"/>
    </row>
    <row r="67" spans="17:17" ht="25.5" customHeight="1" x14ac:dyDescent="0.2">
      <c r="Q67" s="112"/>
    </row>
    <row r="68" spans="17:17" ht="25.5" customHeight="1" x14ac:dyDescent="0.2">
      <c r="Q68" s="112"/>
    </row>
    <row r="69" spans="17:17" ht="25.5" customHeight="1" x14ac:dyDescent="0.2"/>
    <row r="70" spans="17:17" ht="25.5" customHeight="1" x14ac:dyDescent="0.2"/>
  </sheetData>
  <mergeCells count="1">
    <mergeCell ref="E13:N14"/>
  </mergeCells>
  <dataValidations count="1">
    <dataValidation type="list" allowBlank="1" showInputMessage="1" showErrorMessage="1" sqref="C13">
      <formula1>$S$2:$T$2</formula1>
    </dataValidation>
  </dataValidations>
  <hyperlinks>
    <hyperlink ref="O55" location="'HIPA-01'!A1" display="Következő munkalap HIPA-01"/>
    <hyperlink ref="O1" location="Tartalom!A1" display="TARTALOM"/>
  </hyperlinks>
  <pageMargins left="0.74803149606299213" right="0.74803149606299213" top="0.51181102362204722" bottom="0.98425196850393704" header="0.51181102362204722" footer="0.51181102362204722"/>
  <pageSetup paperSize="9" scale="40" orientation="landscape"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zoomScaleNormal="100" workbookViewId="0"/>
  </sheetViews>
  <sheetFormatPr defaultColWidth="8.85546875" defaultRowHeight="12.75" x14ac:dyDescent="0.2"/>
  <cols>
    <col min="1" max="1" width="4.85546875" style="1" customWidth="1"/>
    <col min="2" max="2" width="61.7109375" style="1" customWidth="1"/>
    <col min="3" max="3" width="14.42578125" style="1" bestFit="1" customWidth="1"/>
    <col min="4" max="4" width="14.42578125" style="1" customWidth="1"/>
    <col min="5" max="15" width="14.28515625" style="1" customWidth="1"/>
    <col min="16" max="16" width="28.140625" style="1" customWidth="1"/>
    <col min="17" max="16384" width="8.85546875" style="1"/>
  </cols>
  <sheetData>
    <row r="1" spans="1:27" ht="16.5" x14ac:dyDescent="0.2">
      <c r="A1" s="4" t="s">
        <v>95</v>
      </c>
      <c r="B1" s="3"/>
      <c r="C1" s="4"/>
      <c r="D1" s="4"/>
      <c r="E1" s="4"/>
      <c r="F1" s="304"/>
      <c r="G1" s="281" t="s">
        <v>168</v>
      </c>
    </row>
    <row r="2" spans="1:27" ht="15.75" x14ac:dyDescent="0.25">
      <c r="A2" s="6"/>
      <c r="B2" s="6"/>
      <c r="C2" s="6"/>
      <c r="D2" s="6"/>
      <c r="E2" s="6"/>
      <c r="F2" s="6"/>
      <c r="G2" s="385" t="s">
        <v>324</v>
      </c>
    </row>
    <row r="3" spans="1:27" ht="16.5" x14ac:dyDescent="0.2">
      <c r="A3" s="4" t="s">
        <v>96</v>
      </c>
      <c r="B3" s="4"/>
      <c r="C3" s="6"/>
      <c r="D3" s="6"/>
      <c r="E3" s="6"/>
      <c r="F3" s="6"/>
      <c r="G3" s="2"/>
    </row>
    <row r="4" spans="1:27" ht="16.5" x14ac:dyDescent="0.3">
      <c r="A4" s="10" t="str">
        <f>CONCATENATE("Ügyfél:   ",Alapa!$C$17)</f>
        <v xml:space="preserve">Ügyfél:   </v>
      </c>
      <c r="B4" s="10"/>
      <c r="C4" s="11" t="str">
        <f>"Dátum:"</f>
        <v>Dátum:</v>
      </c>
      <c r="D4" s="24"/>
      <c r="E4" s="397"/>
      <c r="F4" s="9"/>
    </row>
    <row r="5" spans="1:27" ht="16.5" x14ac:dyDescent="0.3">
      <c r="A5" s="10" t="str">
        <f>CONCATENATE("Fordulónap: ",Alapa!$C$12)</f>
        <v xml:space="preserve">Fordulónap: </v>
      </c>
      <c r="B5" s="10"/>
      <c r="C5" s="12" t="str">
        <f>"Készítette:"</f>
        <v>Készítette:</v>
      </c>
      <c r="D5" s="61"/>
      <c r="E5" s="13" t="e">
        <f>VLOOKUP(H5,Alapa!$G$2:$H$22,2)</f>
        <v>#N/A</v>
      </c>
      <c r="F5" s="13"/>
      <c r="G5" s="14" t="s">
        <v>1</v>
      </c>
      <c r="H5" s="15">
        <v>1</v>
      </c>
    </row>
    <row r="6" spans="1:27" ht="16.5" x14ac:dyDescent="0.3">
      <c r="A6" s="8"/>
      <c r="B6" s="8"/>
      <c r="C6" s="12" t="s">
        <v>0</v>
      </c>
      <c r="D6" s="9"/>
      <c r="E6" s="9" t="str">
        <f>IF(Alapa!$H$2=0," ",Alapa!$H$2)</f>
        <v xml:space="preserve"> </v>
      </c>
      <c r="F6" s="9"/>
    </row>
    <row r="7" spans="1:27" ht="17.25" thickBot="1" x14ac:dyDescent="0.35">
      <c r="A7" s="390" t="s">
        <v>341</v>
      </c>
      <c r="B7" s="8"/>
      <c r="C7" s="16"/>
      <c r="D7" s="16"/>
      <c r="E7" s="17"/>
      <c r="F7" s="17"/>
    </row>
    <row r="8" spans="1:27" ht="20.25" x14ac:dyDescent="0.3">
      <c r="A8" s="188" t="s">
        <v>157</v>
      </c>
      <c r="B8" s="206" t="s">
        <v>158</v>
      </c>
      <c r="C8" s="190"/>
      <c r="D8" s="190"/>
      <c r="E8" s="191"/>
      <c r="F8" s="257"/>
      <c r="G8" s="187"/>
    </row>
    <row r="9" spans="1:27" ht="16.5" x14ac:dyDescent="0.3">
      <c r="A9" s="193" t="s">
        <v>4</v>
      </c>
      <c r="B9" s="8"/>
      <c r="C9" s="23" t="s">
        <v>5</v>
      </c>
      <c r="D9" s="23"/>
      <c r="E9" s="17"/>
      <c r="F9" s="258"/>
    </row>
    <row r="10" spans="1:27" ht="17.25" thickBot="1" x14ac:dyDescent="0.35">
      <c r="A10" s="195">
        <f>Alapa!C25</f>
        <v>0</v>
      </c>
      <c r="B10" s="196"/>
      <c r="C10" s="197">
        <f>Alapa!C17</f>
        <v>0</v>
      </c>
      <c r="D10" s="197"/>
      <c r="E10" s="198"/>
      <c r="F10" s="259"/>
    </row>
    <row r="11" spans="1:27" ht="25.5" customHeight="1" x14ac:dyDescent="0.2">
      <c r="A11" s="304"/>
      <c r="B11" s="20"/>
      <c r="C11" s="20"/>
      <c r="D11" s="20"/>
      <c r="E11" s="28"/>
      <c r="F11" s="28"/>
    </row>
    <row r="12" spans="1:27" ht="25.5" customHeight="1" x14ac:dyDescent="0.2">
      <c r="A12" s="423" t="s">
        <v>342</v>
      </c>
      <c r="B12" s="423"/>
      <c r="C12" s="423"/>
      <c r="D12" s="423"/>
      <c r="E12" s="423"/>
      <c r="F12" s="423"/>
    </row>
    <row r="13" spans="1:27" ht="25.5" customHeight="1" x14ac:dyDescent="0.2">
      <c r="A13" s="79"/>
      <c r="B13" s="117" t="s">
        <v>131</v>
      </c>
      <c r="C13" s="79"/>
      <c r="D13" s="79"/>
      <c r="E13" s="79"/>
      <c r="F13" s="79"/>
    </row>
    <row r="14" spans="1:27" ht="25.5" customHeight="1" x14ac:dyDescent="0.2">
      <c r="A14" s="79"/>
      <c r="B14" s="262" t="str">
        <f>CONCATENATE("A(z) ",C10," a 2014. évi LXXVI Tv. hatálya alá tartozik?")</f>
        <v>A(z) 0 a 2014. évi LXXVI Tv. hatálya alá tartozik?</v>
      </c>
      <c r="C14" s="230" t="s">
        <v>174</v>
      </c>
      <c r="D14" s="79"/>
      <c r="E14" s="79"/>
      <c r="F14" s="79"/>
      <c r="AA14" s="1" t="s">
        <v>174</v>
      </c>
    </row>
    <row r="15" spans="1:27" ht="24" customHeight="1" thickBot="1" x14ac:dyDescent="0.25">
      <c r="A15" s="79"/>
      <c r="B15" s="79"/>
      <c r="C15" s="79"/>
      <c r="D15" s="79"/>
      <c r="E15" s="80" t="s">
        <v>18</v>
      </c>
      <c r="F15" s="80"/>
      <c r="AA15" s="1" t="s">
        <v>105</v>
      </c>
    </row>
    <row r="16" spans="1:27" ht="25.5" x14ac:dyDescent="0.2">
      <c r="A16" s="30"/>
      <c r="B16" s="31" t="s">
        <v>94</v>
      </c>
      <c r="C16" s="32">
        <f>'HIPA-01'!F11</f>
        <v>0</v>
      </c>
      <c r="D16" s="32" t="s">
        <v>316</v>
      </c>
      <c r="E16" s="424" t="str">
        <f>'HIPA-01'!E12</f>
        <v>Megjegyzés/Referencia</v>
      </c>
      <c r="F16" s="425"/>
    </row>
    <row r="17" spans="1:6" ht="24" customHeight="1" x14ac:dyDescent="0.2">
      <c r="A17" s="255">
        <v>1</v>
      </c>
      <c r="B17" s="50" t="s">
        <v>317</v>
      </c>
      <c r="C17" s="92" t="s">
        <v>224</v>
      </c>
      <c r="D17" s="43">
        <f>IF($C$14="IGEN",'HIPA-01'!D18,0)</f>
        <v>0</v>
      </c>
      <c r="E17" s="426"/>
      <c r="F17" s="427"/>
    </row>
    <row r="18" spans="1:6" ht="25.5" customHeight="1" x14ac:dyDescent="0.2">
      <c r="A18" s="255">
        <v>2</v>
      </c>
      <c r="B18" s="50" t="s">
        <v>225</v>
      </c>
      <c r="C18" s="36"/>
      <c r="D18" s="149"/>
      <c r="E18" s="426"/>
      <c r="F18" s="427"/>
    </row>
    <row r="19" spans="1:6" ht="25.5" customHeight="1" x14ac:dyDescent="0.2">
      <c r="A19" s="255">
        <v>3</v>
      </c>
      <c r="B19" s="50" t="s">
        <v>226</v>
      </c>
      <c r="C19" s="36"/>
      <c r="D19" s="43">
        <f>D17-D18</f>
        <v>0</v>
      </c>
      <c r="E19" s="426"/>
      <c r="F19" s="427"/>
    </row>
    <row r="20" spans="1:6" ht="25.5" customHeight="1" thickBot="1" x14ac:dyDescent="0.25">
      <c r="A20" s="256">
        <v>4</v>
      </c>
      <c r="B20" s="51" t="s">
        <v>227</v>
      </c>
      <c r="C20" s="118">
        <v>3.0000000000000001E-3</v>
      </c>
      <c r="D20" s="78">
        <f>D19*$C20</f>
        <v>0</v>
      </c>
      <c r="E20" s="421"/>
      <c r="F20" s="422"/>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formula1>$AA$14:$AA$15</formula1>
    </dataValidation>
  </dataValidations>
  <hyperlinks>
    <hyperlink ref="C17" location="'HIPA-01'!B18" display="HIPA-01'!B18"/>
    <hyperlink ref="G1" location="Tartalom!A1" display="TARTALOM"/>
  </hyperlinks>
  <pageMargins left="0.74803149606299213" right="0.74803149606299213" top="0.51181102362204722" bottom="0.98425196850393704" header="0.51181102362204722" footer="0.51181102362204722"/>
  <pageSetup paperSize="9"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85546875" defaultRowHeight="13.5" customHeight="1" x14ac:dyDescent="0.2"/>
  <cols>
    <col min="1" max="1" width="4.85546875" style="120" customWidth="1"/>
    <col min="2" max="2" width="14.42578125" style="120" customWidth="1"/>
    <col min="3" max="8" width="15.7109375" style="120" customWidth="1"/>
    <col min="9" max="9" width="28.140625" style="120" customWidth="1"/>
    <col min="10" max="10" width="10.42578125" style="120" customWidth="1"/>
    <col min="11" max="16384" width="8.85546875" style="120"/>
  </cols>
  <sheetData>
    <row r="1" spans="1:11" ht="16.5" customHeight="1" x14ac:dyDescent="0.2">
      <c r="A1" s="4" t="s">
        <v>132</v>
      </c>
      <c r="B1" s="3"/>
      <c r="C1" s="3"/>
      <c r="D1" s="3"/>
      <c r="E1" s="3"/>
      <c r="F1" s="4"/>
      <c r="G1" s="4"/>
      <c r="H1" s="4"/>
      <c r="I1" s="5"/>
      <c r="J1" s="281" t="s">
        <v>168</v>
      </c>
    </row>
    <row r="2" spans="1:11" ht="16.5" customHeight="1" x14ac:dyDescent="0.25">
      <c r="A2" s="121"/>
      <c r="B2" s="121"/>
      <c r="C2" s="121"/>
      <c r="D2" s="121"/>
      <c r="E2" s="121"/>
      <c r="F2" s="121"/>
      <c r="G2" s="121"/>
      <c r="H2" s="121"/>
      <c r="I2" s="121"/>
      <c r="J2" s="385" t="s">
        <v>324</v>
      </c>
    </row>
    <row r="3" spans="1:11" ht="16.5" customHeight="1" x14ac:dyDescent="0.2">
      <c r="A3" s="4" t="s">
        <v>133</v>
      </c>
      <c r="B3" s="4"/>
      <c r="C3" s="4"/>
      <c r="D3" s="4"/>
      <c r="E3" s="4"/>
      <c r="F3" s="121"/>
      <c r="G3" s="121"/>
      <c r="H3" s="121"/>
      <c r="I3" s="121"/>
      <c r="J3" s="122"/>
    </row>
    <row r="4" spans="1:11" ht="16.5" customHeight="1" x14ac:dyDescent="0.3">
      <c r="A4" s="123" t="str">
        <f>CONCATENATE("Ügyfél:   ",Alapa!$C$17)</f>
        <v xml:space="preserve">Ügyfél:   </v>
      </c>
      <c r="B4" s="124"/>
      <c r="C4" s="124"/>
      <c r="D4" s="124"/>
      <c r="E4" s="125"/>
      <c r="F4" s="11" t="str">
        <f>"Dátum:"</f>
        <v>Dátum:</v>
      </c>
      <c r="G4" s="24"/>
      <c r="H4" s="397"/>
      <c r="I4" s="173"/>
    </row>
    <row r="5" spans="1:11" ht="16.5" customHeight="1" x14ac:dyDescent="0.3">
      <c r="A5" s="123" t="str">
        <f>CONCATENATE("Fordulónap: ",Alapa!$C$12)</f>
        <v xml:space="preserve">Fordulónap: </v>
      </c>
      <c r="B5" s="124"/>
      <c r="C5" s="124"/>
      <c r="D5" s="124"/>
      <c r="E5" s="125"/>
      <c r="F5" s="12" t="str">
        <f>"Készítette:"</f>
        <v>Készítette:</v>
      </c>
      <c r="G5" s="61"/>
      <c r="H5" s="174" t="e">
        <f>VLOOKUP(K5,Alapa!$G$2:$H$22,2)</f>
        <v>#N/A</v>
      </c>
      <c r="I5" s="175"/>
      <c r="J5" s="126" t="s">
        <v>1</v>
      </c>
      <c r="K5" s="127">
        <v>1</v>
      </c>
    </row>
    <row r="6" spans="1:11" ht="16.5" customHeight="1" x14ac:dyDescent="0.3">
      <c r="A6" s="8"/>
      <c r="B6" s="8"/>
      <c r="C6" s="8"/>
      <c r="D6" s="8"/>
      <c r="E6" s="8"/>
      <c r="F6" s="12" t="s">
        <v>0</v>
      </c>
      <c r="G6" s="61"/>
      <c r="H6" s="124" t="str">
        <f>IF(Alapa!$H$2=0," ",Alapa!$H$2)</f>
        <v xml:space="preserve"> </v>
      </c>
      <c r="I6" s="175"/>
    </row>
    <row r="7" spans="1:11" ht="21.75" customHeight="1" thickBot="1" x14ac:dyDescent="0.35">
      <c r="A7" s="390" t="s">
        <v>343</v>
      </c>
      <c r="B7" s="8"/>
      <c r="C7" s="8"/>
      <c r="D7" s="8"/>
      <c r="E7" s="8"/>
      <c r="F7" s="16"/>
      <c r="G7" s="16"/>
      <c r="H7" s="128"/>
      <c r="I7" s="129"/>
      <c r="J7" s="312" t="s">
        <v>168</v>
      </c>
    </row>
    <row r="8" spans="1:11" ht="16.5" customHeight="1" x14ac:dyDescent="0.3">
      <c r="A8" s="188" t="s">
        <v>157</v>
      </c>
      <c r="B8" s="209"/>
      <c r="C8" s="201" t="s">
        <v>159</v>
      </c>
      <c r="D8" s="209"/>
      <c r="E8" s="209"/>
      <c r="F8" s="190"/>
      <c r="G8" s="190"/>
      <c r="H8" s="210"/>
      <c r="I8" s="211"/>
      <c r="J8" s="313"/>
    </row>
    <row r="9" spans="1:11" ht="16.5" customHeight="1" x14ac:dyDescent="0.3">
      <c r="A9" s="193" t="s">
        <v>4</v>
      </c>
      <c r="B9" s="8"/>
      <c r="C9" s="8"/>
      <c r="D9" s="8"/>
      <c r="E9" s="8"/>
      <c r="F9" s="23" t="s">
        <v>5</v>
      </c>
      <c r="G9" s="23"/>
      <c r="H9" s="128"/>
      <c r="I9" s="212"/>
    </row>
    <row r="10" spans="1:11" ht="16.5" customHeight="1" thickBot="1" x14ac:dyDescent="0.35">
      <c r="A10" s="195">
        <f>Alapa!C25</f>
        <v>0</v>
      </c>
      <c r="B10" s="196"/>
      <c r="C10" s="196"/>
      <c r="D10" s="196"/>
      <c r="E10" s="196"/>
      <c r="F10" s="197">
        <f>Alapa!C17</f>
        <v>0</v>
      </c>
      <c r="G10" s="197"/>
      <c r="H10" s="213"/>
      <c r="I10" s="214"/>
    </row>
    <row r="11" spans="1:11" ht="21.95" customHeight="1" x14ac:dyDescent="0.2">
      <c r="A11" s="304"/>
      <c r="B11" s="20"/>
      <c r="C11" s="20"/>
      <c r="D11" s="19" t="s">
        <v>241</v>
      </c>
      <c r="E11" s="20" t="s">
        <v>353</v>
      </c>
      <c r="F11" s="20"/>
      <c r="G11" s="20"/>
      <c r="H11" s="130"/>
      <c r="I11" s="131"/>
    </row>
    <row r="12" spans="1:11" ht="21.95" customHeight="1" thickBot="1" x14ac:dyDescent="0.25">
      <c r="A12" s="157"/>
      <c r="B12" s="158" t="s">
        <v>134</v>
      </c>
      <c r="C12" s="157"/>
      <c r="D12" s="305">
        <f>9*149000</f>
        <v>1341000</v>
      </c>
      <c r="E12" s="159" t="s">
        <v>135</v>
      </c>
      <c r="F12" s="160">
        <v>0.05</v>
      </c>
      <c r="G12" s="157"/>
      <c r="H12" s="161" t="s">
        <v>18</v>
      </c>
      <c r="I12" s="157"/>
    </row>
    <row r="13" spans="1:11" ht="49.5" x14ac:dyDescent="0.2">
      <c r="A13" s="162"/>
      <c r="B13" s="163" t="s">
        <v>136</v>
      </c>
      <c r="C13" s="169" t="s">
        <v>137</v>
      </c>
      <c r="D13" s="169" t="s">
        <v>138</v>
      </c>
      <c r="E13" s="169" t="s">
        <v>148</v>
      </c>
      <c r="F13" s="169" t="s">
        <v>139</v>
      </c>
      <c r="G13" s="164" t="s">
        <v>140</v>
      </c>
      <c r="H13" s="164" t="s">
        <v>141</v>
      </c>
      <c r="I13" s="165" t="s">
        <v>6</v>
      </c>
    </row>
    <row r="14" spans="1:11" ht="21.95" customHeight="1" x14ac:dyDescent="0.2">
      <c r="A14" s="34"/>
      <c r="B14" s="166" t="s">
        <v>142</v>
      </c>
      <c r="C14" s="145"/>
      <c r="D14" s="146">
        <f>ROUND(C14*$F$12,1)</f>
        <v>0</v>
      </c>
      <c r="E14" s="147"/>
      <c r="F14" s="148">
        <f>IF(C14&gt;25,IF(D14-E14&gt;0,(D14-E14)*$D$12/4,0),0)</f>
        <v>0</v>
      </c>
      <c r="G14" s="149"/>
      <c r="H14" s="149"/>
      <c r="I14" s="132"/>
    </row>
    <row r="15" spans="1:11" ht="21.95" customHeight="1" x14ac:dyDescent="0.2">
      <c r="A15" s="34"/>
      <c r="B15" s="166" t="s">
        <v>143</v>
      </c>
      <c r="C15" s="145"/>
      <c r="D15" s="146">
        <f>ROUND(C15*$F$12,1)</f>
        <v>0</v>
      </c>
      <c r="E15" s="147"/>
      <c r="F15" s="148">
        <f>IF(C15&gt;25,IF(D15-E15&gt;0,(D15-E15)*$D$12/4,0),0)</f>
        <v>0</v>
      </c>
      <c r="G15" s="149"/>
      <c r="H15" s="149"/>
      <c r="I15" s="132"/>
    </row>
    <row r="16" spans="1:11" ht="21.95" customHeight="1" x14ac:dyDescent="0.2">
      <c r="A16" s="34"/>
      <c r="B16" s="166" t="s">
        <v>144</v>
      </c>
      <c r="C16" s="145"/>
      <c r="D16" s="146">
        <f>ROUND(C16*$F$12,1)</f>
        <v>0</v>
      </c>
      <c r="E16" s="147"/>
      <c r="F16" s="148">
        <f>IF(C16&gt;25,IF(D16-E16&gt;0,(D16-E16)*$D$12/4,0),0)</f>
        <v>0</v>
      </c>
      <c r="G16" s="149"/>
      <c r="H16" s="149"/>
      <c r="I16" s="132"/>
    </row>
    <row r="17" spans="1:9" ht="21.95" customHeight="1" x14ac:dyDescent="0.2">
      <c r="A17" s="134"/>
      <c r="B17" s="167" t="s">
        <v>145</v>
      </c>
      <c r="C17" s="138"/>
      <c r="D17" s="139">
        <f>ROUND(C17*$F$12,1)</f>
        <v>0</v>
      </c>
      <c r="E17" s="140"/>
      <c r="F17" s="150"/>
      <c r="G17" s="149"/>
      <c r="H17" s="149"/>
      <c r="I17" s="132"/>
    </row>
    <row r="18" spans="1:9" ht="21.95" customHeight="1" x14ac:dyDescent="0.2">
      <c r="A18" s="34"/>
      <c r="B18" s="136" t="s">
        <v>146</v>
      </c>
      <c r="C18" s="141"/>
      <c r="D18" s="142"/>
      <c r="E18" s="143"/>
      <c r="F18" s="151">
        <f>SUM(F14:F17)</f>
        <v>0</v>
      </c>
      <c r="G18" s="151">
        <f>SUM(G14:G17)</f>
        <v>0</v>
      </c>
      <c r="H18" s="151">
        <f>SUM(H14:H17)</f>
        <v>0</v>
      </c>
      <c r="I18" s="132"/>
    </row>
    <row r="19" spans="1:9" ht="21.95" customHeight="1" x14ac:dyDescent="0.2">
      <c r="A19" s="81"/>
      <c r="B19" s="137"/>
      <c r="C19" s="144"/>
      <c r="D19" s="144"/>
      <c r="E19" s="144"/>
      <c r="F19" s="144"/>
      <c r="G19" s="135"/>
      <c r="H19" s="135"/>
      <c r="I19" s="152"/>
    </row>
    <row r="20" spans="1:9" ht="21.95" customHeight="1" thickBot="1" x14ac:dyDescent="0.25">
      <c r="A20" s="38"/>
      <c r="B20" s="168" t="s">
        <v>147</v>
      </c>
      <c r="C20" s="153">
        <f>ROUND(SUM(C14:C17)/4,1)</f>
        <v>0</v>
      </c>
      <c r="D20" s="154">
        <f>ROUND(C20*$F$12,1)</f>
        <v>0</v>
      </c>
      <c r="E20" s="155">
        <f>ROUND(SUM(E14:E17)/4,1)</f>
        <v>0</v>
      </c>
      <c r="F20" s="156">
        <f>IF(D20-E20&gt;0,IF(C20&gt;25,SUM(D20-E20)*$D$12,0),0)</f>
        <v>0</v>
      </c>
      <c r="G20" s="48"/>
      <c r="H20" s="48"/>
      <c r="I20" s="133"/>
    </row>
  </sheetData>
  <hyperlinks>
    <hyperlink ref="J7" location="Tartalom!A27" display="TARTALOM"/>
    <hyperlink ref="J1" location="Tartalom!A1" display="TARTALOM"/>
  </hyperlinks>
  <pageMargins left="0.74803149606299213" right="0.74803149606299213" top="0.51181102362204722" bottom="0.98425196850393704" header="0.51181102362204722" footer="0.51181102362204722"/>
  <pageSetup paperSize="9" scale="93" orientation="landscape" r:id="rId1"/>
  <headerFooter alignWithMargins="0">
    <oddFooter>&amp;L&amp;"Arial Narrow,Normál"&amp;8&amp;F/&amp;A&amp;C&amp;"Arial Narrow,Normál"&amp;8&amp;P/&amp;N&amp;R&amp;"Arial Narrow,Normál"&amp;8DigitAudit/AuditDok</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heetViews>
  <sheetFormatPr defaultRowHeight="14.25" x14ac:dyDescent="0.2"/>
  <cols>
    <col min="1" max="1" width="6.42578125" style="293" customWidth="1"/>
    <col min="2" max="2" width="41.85546875" style="293" customWidth="1"/>
    <col min="3" max="4" width="23.5703125" style="293" customWidth="1"/>
    <col min="5" max="5" width="13.140625" style="293" customWidth="1"/>
    <col min="6" max="6" width="23.5703125" style="293" customWidth="1"/>
    <col min="7" max="16384" width="9.140625" style="293"/>
  </cols>
  <sheetData>
    <row r="1" spans="1:14" ht="32.1" customHeight="1" x14ac:dyDescent="0.3">
      <c r="A1"/>
      <c r="B1" s="302"/>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303"/>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303"/>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10</vt:i4>
      </vt:variant>
      <vt:variant>
        <vt:lpstr>Névvel ellátott tartományok</vt:lpstr>
      </vt:variant>
      <vt:variant>
        <vt:i4>10</vt:i4>
      </vt:variant>
    </vt:vector>
  </HeadingPairs>
  <TitlesOfParts>
    <vt:vector size="20" baseType="lpstr">
      <vt:lpstr>Tartalom</vt:lpstr>
      <vt:lpstr>HIPA-00</vt:lpstr>
      <vt:lpstr>HIPA-01</vt:lpstr>
      <vt:lpstr>HIPA-02</vt:lpstr>
      <vt:lpstr>HIPA-03</vt:lpstr>
      <vt:lpstr>HIPA-04</vt:lpstr>
      <vt:lpstr>HIPA-05</vt:lpstr>
      <vt:lpstr>INNOV</vt:lpstr>
      <vt:lpstr>REHAB</vt:lpstr>
      <vt:lpstr>Alapa</vt:lpstr>
      <vt:lpstr>'HIPA-03'!Nyomtatási_cím</vt:lpstr>
      <vt:lpstr>'HIPA-00'!Nyomtatási_terület</vt:lpstr>
      <vt:lpstr>'HIPA-01'!Nyomtatási_terület</vt:lpstr>
      <vt:lpstr>'HIPA-02'!Nyomtatási_terület</vt:lpstr>
      <vt:lpstr>'HIPA-03'!Nyomtatási_terület</vt:lpstr>
      <vt:lpstr>'HIPA-04'!Nyomtatási_terület</vt:lpstr>
      <vt:lpstr>'HIPA-05'!Nyomtatási_terület</vt:lpstr>
      <vt:lpstr>INNOV!Nyomtatási_terület</vt:lpstr>
      <vt:lpstr>REHAB!Nyomtatási_terület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v.1.20.51.0.0#2020-05-07</dc:description>
  <cp:lastPrinted>2019-01-16T12:05:07Z</cp:lastPrinted>
  <dcterms:created xsi:type="dcterms:W3CDTF">2009-11-24T14:54:53Z</dcterms:created>
  <dcterms:modified xsi:type="dcterms:W3CDTF">2020-02-21T11:45:06Z</dcterms:modified>
</cp:coreProperties>
</file>