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KAUDIT\TEV\FEJL\DIGITAUDIT_2023\DKF\2023\2023.... köv másolata\KÉSZ\2023\Sajatdok\"/>
    </mc:Choice>
  </mc:AlternateContent>
  <xr:revisionPtr revIDLastSave="0" documentId="13_ncr:1_{051EB35C-1AE3-411C-BDF0-8938C3230441}" xr6:coauthVersionLast="36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artalom" sheetId="1" r:id="rId1"/>
    <sheet name="B-03-01" sheetId="2" r:id="rId2"/>
    <sheet name="B-03-02" sheetId="3" r:id="rId3"/>
    <sheet name="B-03-03" sheetId="4" r:id="rId4"/>
    <sheet name="B-03-04" sheetId="5" r:id="rId5"/>
    <sheet name="B-03-05" sheetId="6" r:id="rId6"/>
    <sheet name="B-03-06" sheetId="7" r:id="rId7"/>
    <sheet name="B-03-07" sheetId="8" r:id="rId8"/>
    <sheet name="B-03-08" sheetId="9" r:id="rId9"/>
    <sheet name="B-03-09" sheetId="10" r:id="rId10"/>
    <sheet name="B-03-10" sheetId="11" r:id="rId11"/>
    <sheet name="B-03-11" sheetId="12" r:id="rId12"/>
    <sheet name="B-04-01" sheetId="13" r:id="rId13"/>
    <sheet name="B-04-02" sheetId="30" r:id="rId14"/>
    <sheet name="B-04-03" sheetId="15" r:id="rId15"/>
    <sheet name="B-04-04" sheetId="16" r:id="rId16"/>
    <sheet name="B-04-05" sheetId="17" r:id="rId17"/>
    <sheet name="B-04-06" sheetId="18" r:id="rId18"/>
    <sheet name="B-04-07" sheetId="19" r:id="rId19"/>
    <sheet name="B-04-08" sheetId="20" r:id="rId20"/>
    <sheet name="B-04-09" sheetId="21" r:id="rId21"/>
    <sheet name="B-04-10" sheetId="22" r:id="rId22"/>
    <sheet name="B-04-11" sheetId="23" r:id="rId23"/>
    <sheet name="Nyelv" sheetId="24" r:id="rId24"/>
    <sheet name="Alapa" sheetId="25" r:id="rId25"/>
    <sheet name="Import_M" sheetId="26" r:id="rId26"/>
    <sheet name="Import_O" sheetId="27" r:id="rId27"/>
    <sheet name="Import_F" sheetId="28" r:id="rId28"/>
    <sheet name="Import_FK" sheetId="29" r:id="rId29"/>
  </sheets>
  <definedNames>
    <definedName name="_xlnm.Print_Titles" localSheetId="4">'B-03-04'!$1:$11</definedName>
    <definedName name="_xlnm.Print_Titles" localSheetId="6">'B-03-06'!$1:$11</definedName>
    <definedName name="_xlnm.Print_Titles" localSheetId="14">'B-04-03'!$1:$8</definedName>
    <definedName name="_xlnm.Print_Area" localSheetId="1">'B-03-01'!$A$1:$H$44</definedName>
    <definedName name="_xlnm.Print_Area" localSheetId="2">'B-03-02'!$A$1:$D$19</definedName>
    <definedName name="_xlnm.Print_Area" localSheetId="3">'B-03-03'!$A$1:$W$47</definedName>
    <definedName name="_xlnm.Print_Area" localSheetId="4">'B-03-04'!$A$3:$E$126</definedName>
    <definedName name="_xlnm.Print_Area" localSheetId="5">'B-03-05'!$A$1:$E$64</definedName>
    <definedName name="_xlnm.Print_Area" localSheetId="6">'B-03-06'!$A$1:$E$58</definedName>
    <definedName name="_xlnm.Print_Area" localSheetId="7">'B-03-07'!$A$1:$W$47</definedName>
    <definedName name="_xlnm.Print_Area" localSheetId="8">'B-03-08'!$A$1:$E$43</definedName>
    <definedName name="_xlnm.Print_Area" localSheetId="9">'B-03-09'!$A$1:$E$33</definedName>
    <definedName name="_xlnm.Print_Area" localSheetId="10">'B-03-10'!$A$1:$E$30</definedName>
    <definedName name="_xlnm.Print_Area" localSheetId="11">'B-03-11'!$A$1:$C$44</definedName>
    <definedName name="_xlnm.Print_Area" localSheetId="13">'B-04-02'!$A$1:$J$58</definedName>
    <definedName name="_xlnm.Print_Area" localSheetId="14">'B-04-03'!$A$1:$F$147</definedName>
    <definedName name="_xlnm.Print_Area" localSheetId="15">'B-04-04'!$A$1:$G$40</definedName>
    <definedName name="_xlnm.Print_Area" localSheetId="16">'B-04-05'!$A$1:$G$48</definedName>
    <definedName name="_xlnm.Print_Area" localSheetId="17">'B-04-06'!$A$1:$J$38</definedName>
    <definedName name="_xlnm.Print_Area" localSheetId="18">'B-04-07'!$A$1:$E$32</definedName>
    <definedName name="_xlnm.Print_Area" localSheetId="19">'B-04-08'!$A$1:$F$35</definedName>
    <definedName name="_xlnm.Print_Area" localSheetId="20">'B-04-09'!$A$1:$D$24</definedName>
    <definedName name="_xlnm.Print_Area" localSheetId="21">'B-04-10'!$A$1:$K$38</definedName>
    <definedName name="_xlnm.Print_Area" localSheetId="22">'B-04-11'!$A$1:$C$34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7" i="5" l="1"/>
  <c r="A7" i="6"/>
  <c r="H30" i="30"/>
  <c r="G30" i="30"/>
  <c r="F30" i="30"/>
  <c r="D30" i="30"/>
  <c r="C30" i="30"/>
  <c r="B30" i="30"/>
  <c r="H29" i="30"/>
  <c r="G29" i="30"/>
  <c r="F29" i="30"/>
  <c r="D29" i="30"/>
  <c r="C29" i="30"/>
  <c r="B29" i="30"/>
  <c r="H28" i="30"/>
  <c r="G28" i="30"/>
  <c r="F28" i="30"/>
  <c r="D28" i="30"/>
  <c r="C28" i="30"/>
  <c r="B28" i="30"/>
  <c r="H27" i="30"/>
  <c r="G27" i="30"/>
  <c r="F27" i="30"/>
  <c r="D27" i="30"/>
  <c r="C27" i="30"/>
  <c r="B27" i="30"/>
  <c r="H26" i="30"/>
  <c r="G26" i="30"/>
  <c r="F26" i="30"/>
  <c r="D26" i="30"/>
  <c r="C26" i="30"/>
  <c r="B26" i="30"/>
  <c r="H25" i="30"/>
  <c r="G25" i="30"/>
  <c r="F25" i="30"/>
  <c r="D25" i="30"/>
  <c r="C25" i="30"/>
  <c r="B25" i="30"/>
  <c r="H24" i="30"/>
  <c r="G24" i="30"/>
  <c r="F24" i="30"/>
  <c r="D24" i="30"/>
  <c r="C24" i="30"/>
  <c r="B24" i="30"/>
  <c r="H23" i="30"/>
  <c r="G23" i="30"/>
  <c r="F23" i="30"/>
  <c r="D23" i="30"/>
  <c r="C23" i="30"/>
  <c r="B23" i="30"/>
  <c r="H21" i="30"/>
  <c r="G21" i="30"/>
  <c r="F21" i="30"/>
  <c r="D21" i="30"/>
  <c r="C21" i="30"/>
  <c r="B21" i="30"/>
  <c r="H20" i="30"/>
  <c r="G20" i="30"/>
  <c r="F20" i="30"/>
  <c r="D20" i="30"/>
  <c r="C20" i="30"/>
  <c r="B20" i="30"/>
  <c r="H19" i="30"/>
  <c r="G19" i="30"/>
  <c r="F19" i="30"/>
  <c r="D19" i="30"/>
  <c r="C19" i="30"/>
  <c r="B19" i="30"/>
  <c r="H18" i="30"/>
  <c r="G18" i="30"/>
  <c r="F18" i="30"/>
  <c r="D18" i="30"/>
  <c r="C18" i="30"/>
  <c r="B18" i="30"/>
  <c r="H17" i="30"/>
  <c r="G17" i="30"/>
  <c r="F17" i="30"/>
  <c r="D17" i="30"/>
  <c r="C17" i="30"/>
  <c r="B17" i="30"/>
  <c r="H16" i="30"/>
  <c r="G16" i="30"/>
  <c r="F16" i="30"/>
  <c r="D16" i="30"/>
  <c r="C16" i="30"/>
  <c r="B16" i="30"/>
  <c r="H15" i="30"/>
  <c r="G15" i="30"/>
  <c r="F15" i="30"/>
  <c r="D15" i="30"/>
  <c r="C15" i="30"/>
  <c r="B15" i="30"/>
  <c r="H14" i="30"/>
  <c r="G14" i="30"/>
  <c r="F14" i="30"/>
  <c r="D14" i="30"/>
  <c r="C14" i="30"/>
  <c r="B14" i="30"/>
  <c r="K55" i="30" l="1"/>
  <c r="K54" i="30"/>
  <c r="K53" i="30"/>
  <c r="K52" i="30"/>
  <c r="K51" i="30"/>
  <c r="K50" i="30"/>
  <c r="K49" i="30"/>
  <c r="K46" i="30"/>
  <c r="K45" i="30"/>
  <c r="K44" i="30"/>
  <c r="K43" i="30"/>
  <c r="K42" i="30"/>
  <c r="K41" i="30"/>
  <c r="K40" i="30"/>
  <c r="A58" i="30"/>
  <c r="A32" i="30" s="1"/>
  <c r="A57" i="30"/>
  <c r="A31" i="30" s="1"/>
  <c r="A56" i="30"/>
  <c r="A55" i="30"/>
  <c r="A54" i="30"/>
  <c r="A53" i="30"/>
  <c r="A27" i="30" s="1"/>
  <c r="A52" i="30"/>
  <c r="A51" i="30"/>
  <c r="A50" i="30"/>
  <c r="A49" i="30"/>
  <c r="A23" i="30" s="1"/>
  <c r="A48" i="30"/>
  <c r="A47" i="30"/>
  <c r="A46" i="30"/>
  <c r="A20" i="30" s="1"/>
  <c r="A45" i="30"/>
  <c r="A19" i="30" s="1"/>
  <c r="A44" i="30"/>
  <c r="A43" i="30"/>
  <c r="A42" i="30"/>
  <c r="A16" i="30" s="1"/>
  <c r="A41" i="30"/>
  <c r="A15" i="30" s="1"/>
  <c r="A40" i="30"/>
  <c r="I36" i="30"/>
  <c r="H36" i="30"/>
  <c r="G36" i="30"/>
  <c r="G10" i="30" s="1"/>
  <c r="F36" i="30"/>
  <c r="E36" i="30"/>
  <c r="E10" i="30" s="1"/>
  <c r="D36" i="30"/>
  <c r="D10" i="30" s="1"/>
  <c r="C36" i="30"/>
  <c r="C10" i="30" s="1"/>
  <c r="B36" i="30"/>
  <c r="F35" i="30"/>
  <c r="B35" i="30"/>
  <c r="A35" i="30"/>
  <c r="M35" i="30"/>
  <c r="L35" i="30"/>
  <c r="K35" i="30"/>
  <c r="J35" i="30"/>
  <c r="J9" i="30" s="1"/>
  <c r="A9" i="30"/>
  <c r="D460" i="24"/>
  <c r="C460" i="24"/>
  <c r="B460" i="24"/>
  <c r="D457" i="24"/>
  <c r="C457" i="24"/>
  <c r="B457" i="24"/>
  <c r="L34" i="30" s="1"/>
  <c r="D456" i="24"/>
  <c r="C456" i="24"/>
  <c r="B456" i="24"/>
  <c r="D455" i="24"/>
  <c r="C455" i="24"/>
  <c r="B455" i="24"/>
  <c r="J8" i="30" s="1"/>
  <c r="D454" i="24"/>
  <c r="C454" i="24"/>
  <c r="B454" i="24"/>
  <c r="D433" i="24"/>
  <c r="C433" i="24"/>
  <c r="B433" i="24"/>
  <c r="D432" i="24"/>
  <c r="C432" i="24"/>
  <c r="B432" i="24"/>
  <c r="D431" i="24"/>
  <c r="C431" i="24"/>
  <c r="B431" i="24"/>
  <c r="D429" i="24"/>
  <c r="C429" i="24"/>
  <c r="B429" i="24"/>
  <c r="A2" i="30"/>
  <c r="A1" i="30"/>
  <c r="H57" i="30"/>
  <c r="H31" i="30" s="1"/>
  <c r="G57" i="30"/>
  <c r="G31" i="30" s="1"/>
  <c r="F57" i="30"/>
  <c r="D57" i="30"/>
  <c r="D31" i="30" s="1"/>
  <c r="C57" i="30"/>
  <c r="C31" i="30" s="1"/>
  <c r="B57" i="30"/>
  <c r="I56" i="30"/>
  <c r="I30" i="30" s="1"/>
  <c r="E56" i="30"/>
  <c r="A30" i="30"/>
  <c r="I55" i="30"/>
  <c r="E55" i="30"/>
  <c r="E29" i="30" s="1"/>
  <c r="I54" i="30"/>
  <c r="I28" i="30" s="1"/>
  <c r="E54" i="30"/>
  <c r="A28" i="30"/>
  <c r="I53" i="30"/>
  <c r="E53" i="30"/>
  <c r="E27" i="30" s="1"/>
  <c r="I52" i="30"/>
  <c r="I26" i="30" s="1"/>
  <c r="E52" i="30"/>
  <c r="A26" i="30"/>
  <c r="I51" i="30"/>
  <c r="E51" i="30"/>
  <c r="E25" i="30" s="1"/>
  <c r="I50" i="30"/>
  <c r="I24" i="30" s="1"/>
  <c r="E50" i="30"/>
  <c r="A24" i="30"/>
  <c r="I49" i="30"/>
  <c r="E49" i="30"/>
  <c r="E23" i="30" s="1"/>
  <c r="H48" i="30"/>
  <c r="G48" i="30"/>
  <c r="F48" i="30"/>
  <c r="F22" i="30" s="1"/>
  <c r="D48" i="30"/>
  <c r="C48" i="30"/>
  <c r="B48" i="30"/>
  <c r="B22" i="30" s="1"/>
  <c r="I47" i="30"/>
  <c r="E47" i="30"/>
  <c r="E21" i="30" s="1"/>
  <c r="I46" i="30"/>
  <c r="I20" i="30" s="1"/>
  <c r="E46" i="30"/>
  <c r="I45" i="30"/>
  <c r="E45" i="30"/>
  <c r="E19" i="30" s="1"/>
  <c r="I44" i="30"/>
  <c r="I18" i="30" s="1"/>
  <c r="E44" i="30"/>
  <c r="A18" i="30"/>
  <c r="I43" i="30"/>
  <c r="E43" i="30"/>
  <c r="E17" i="30" s="1"/>
  <c r="I42" i="30"/>
  <c r="I16" i="30" s="1"/>
  <c r="E42" i="30"/>
  <c r="I41" i="30"/>
  <c r="E41" i="30"/>
  <c r="E15" i="30" s="1"/>
  <c r="I40" i="30"/>
  <c r="E40" i="30"/>
  <c r="A14" i="30"/>
  <c r="F10" i="30"/>
  <c r="B10" i="30"/>
  <c r="A29" i="30"/>
  <c r="A25" i="30"/>
  <c r="A22" i="30"/>
  <c r="A21" i="30"/>
  <c r="A17" i="30"/>
  <c r="J12" i="30"/>
  <c r="I12" i="30"/>
  <c r="H12" i="30"/>
  <c r="G12" i="30"/>
  <c r="F12" i="30"/>
  <c r="E12" i="30"/>
  <c r="D12" i="30"/>
  <c r="C12" i="30"/>
  <c r="B12" i="30"/>
  <c r="J11" i="30"/>
  <c r="I11" i="30"/>
  <c r="H11" i="30"/>
  <c r="G11" i="30"/>
  <c r="F11" i="30"/>
  <c r="E11" i="30"/>
  <c r="D11" i="30"/>
  <c r="C11" i="30"/>
  <c r="B11" i="30"/>
  <c r="J10" i="30"/>
  <c r="I10" i="30"/>
  <c r="H10" i="30"/>
  <c r="I9" i="30"/>
  <c r="H9" i="30"/>
  <c r="G9" i="30"/>
  <c r="F9" i="30"/>
  <c r="E9" i="30"/>
  <c r="D9" i="30"/>
  <c r="C9" i="30"/>
  <c r="B9" i="30"/>
  <c r="J40" i="30" l="1"/>
  <c r="J14" i="30" s="1"/>
  <c r="E14" i="30"/>
  <c r="J42" i="30"/>
  <c r="J16" i="30" s="1"/>
  <c r="E16" i="30"/>
  <c r="J47" i="30"/>
  <c r="J21" i="30" s="1"/>
  <c r="I21" i="30"/>
  <c r="B58" i="30"/>
  <c r="B32" i="30" s="1"/>
  <c r="B31" i="30"/>
  <c r="I48" i="30"/>
  <c r="I22" i="30" s="1"/>
  <c r="I14" i="30"/>
  <c r="J44" i="30"/>
  <c r="J18" i="30" s="1"/>
  <c r="E18" i="30"/>
  <c r="J46" i="30"/>
  <c r="J20" i="30" s="1"/>
  <c r="E20" i="30"/>
  <c r="J51" i="30"/>
  <c r="I25" i="30"/>
  <c r="J54" i="30"/>
  <c r="J28" i="30" s="1"/>
  <c r="E28" i="30"/>
  <c r="L42" i="30"/>
  <c r="C58" i="30"/>
  <c r="C32" i="30" s="1"/>
  <c r="C22" i="30"/>
  <c r="H58" i="30"/>
  <c r="H32" i="30" s="1"/>
  <c r="H22" i="30"/>
  <c r="J50" i="30"/>
  <c r="J24" i="30" s="1"/>
  <c r="E24" i="30"/>
  <c r="J56" i="30"/>
  <c r="J30" i="30" s="1"/>
  <c r="E30" i="30"/>
  <c r="L53" i="30"/>
  <c r="J45" i="30"/>
  <c r="J19" i="30" s="1"/>
  <c r="I19" i="30"/>
  <c r="I57" i="30"/>
  <c r="I31" i="30" s="1"/>
  <c r="I23" i="30"/>
  <c r="J52" i="30"/>
  <c r="J26" i="30" s="1"/>
  <c r="E26" i="30"/>
  <c r="J55" i="30"/>
  <c r="J29" i="30" s="1"/>
  <c r="I29" i="30"/>
  <c r="G58" i="30"/>
  <c r="G32" i="30" s="1"/>
  <c r="G22" i="30"/>
  <c r="L46" i="30"/>
  <c r="J41" i="30"/>
  <c r="J15" i="30" s="1"/>
  <c r="I15" i="30"/>
  <c r="J43" i="30"/>
  <c r="J17" i="30" s="1"/>
  <c r="I17" i="30"/>
  <c r="D58" i="30"/>
  <c r="D32" i="30" s="1"/>
  <c r="D22" i="30"/>
  <c r="J53" i="30"/>
  <c r="J27" i="30" s="1"/>
  <c r="I27" i="30"/>
  <c r="E57" i="30"/>
  <c r="E31" i="30" s="1"/>
  <c r="L40" i="30"/>
  <c r="L44" i="30"/>
  <c r="F58" i="30"/>
  <c r="F32" i="30" s="1"/>
  <c r="F31" i="30"/>
  <c r="I58" i="30"/>
  <c r="I32" i="30" s="1"/>
  <c r="L55" i="30"/>
  <c r="L43" i="30"/>
  <c r="L52" i="30"/>
  <c r="L54" i="30"/>
  <c r="J49" i="30"/>
  <c r="J23" i="30" s="1"/>
  <c r="E48" i="30"/>
  <c r="E22" i="30" s="1"/>
  <c r="K57" i="30"/>
  <c r="K48" i="30"/>
  <c r="L45" i="30" l="1"/>
  <c r="J25" i="30"/>
  <c r="L51" i="30"/>
  <c r="L50" i="30"/>
  <c r="J48" i="30"/>
  <c r="J22" i="30" s="1"/>
  <c r="L41" i="30"/>
  <c r="L48" i="30" s="1"/>
  <c r="J57" i="30"/>
  <c r="J31" i="30" s="1"/>
  <c r="L49" i="30"/>
  <c r="K58" i="30"/>
  <c r="E58" i="30"/>
  <c r="E32" i="30" s="1"/>
  <c r="J58" i="30"/>
  <c r="J32" i="30" s="1"/>
  <c r="L57" i="30" l="1"/>
  <c r="L58" i="30" s="1"/>
  <c r="D24" i="12"/>
  <c r="D22" i="12"/>
  <c r="D23" i="12" s="1"/>
  <c r="D21" i="12"/>
  <c r="D20" i="12"/>
  <c r="D19" i="12"/>
  <c r="D11" i="12" l="1"/>
  <c r="B11" i="12"/>
  <c r="K29" i="2"/>
  <c r="A5" i="1" l="1"/>
  <c r="A6" i="1"/>
  <c r="A4" i="2"/>
  <c r="A5" i="2"/>
  <c r="E5" i="2"/>
  <c r="E6" i="2"/>
  <c r="E10" i="2"/>
  <c r="D10" i="2" s="1"/>
  <c r="G10" i="2"/>
  <c r="D12" i="2"/>
  <c r="F12" i="2" s="1"/>
  <c r="E12" i="2"/>
  <c r="G12" i="2"/>
  <c r="D13" i="2"/>
  <c r="F13" i="2" s="1"/>
  <c r="K13" i="2" s="1"/>
  <c r="E13" i="2"/>
  <c r="G13" i="2"/>
  <c r="D14" i="2"/>
  <c r="F14" i="2" s="1"/>
  <c r="E14" i="2"/>
  <c r="G14" i="2"/>
  <c r="C16" i="2"/>
  <c r="G19" i="2"/>
  <c r="H19" i="2"/>
  <c r="K19" i="2" s="1"/>
  <c r="N19" i="2" s="1"/>
  <c r="Q19" i="2" s="1"/>
  <c r="T19" i="2" s="1"/>
  <c r="W19" i="2" s="1"/>
  <c r="Z19" i="2" s="1"/>
  <c r="F21" i="2"/>
  <c r="F24" i="2" s="1"/>
  <c r="G21" i="2"/>
  <c r="K21" i="2"/>
  <c r="H21" i="2" s="1"/>
  <c r="C22" i="2"/>
  <c r="C23" i="2"/>
  <c r="C24" i="2"/>
  <c r="G24" i="2"/>
  <c r="C28" i="2"/>
  <c r="C29" i="2"/>
  <c r="F29" i="2"/>
  <c r="J29" i="2"/>
  <c r="G29" i="2" s="1"/>
  <c r="H29" i="2"/>
  <c r="C30" i="2"/>
  <c r="F30" i="2"/>
  <c r="G30" i="2"/>
  <c r="H30" i="2"/>
  <c r="F33" i="2"/>
  <c r="F36" i="2" s="1"/>
  <c r="J33" i="2"/>
  <c r="G33" i="2" s="1"/>
  <c r="G36" i="2" s="1"/>
  <c r="K33" i="2"/>
  <c r="H33" i="2" s="1"/>
  <c r="H36" i="2" s="1"/>
  <c r="C34" i="2"/>
  <c r="C35" i="2"/>
  <c r="C36" i="2"/>
  <c r="C43" i="2"/>
  <c r="C44" i="2"/>
  <c r="A4" i="3"/>
  <c r="D4" i="3"/>
  <c r="A5" i="3"/>
  <c r="D5" i="3"/>
  <c r="D6" i="3"/>
  <c r="B10" i="3"/>
  <c r="C10" i="3"/>
  <c r="B12" i="3"/>
  <c r="C12" i="3"/>
  <c r="B14" i="3"/>
  <c r="C14" i="3"/>
  <c r="C16" i="3"/>
  <c r="A3" i="4"/>
  <c r="B3" i="4"/>
  <c r="C3" i="4"/>
  <c r="D3" i="4"/>
  <c r="E3" i="4"/>
  <c r="F3" i="4"/>
  <c r="G3" i="4"/>
  <c r="H3" i="4"/>
  <c r="I3" i="4"/>
  <c r="J3" i="4"/>
  <c r="K3" i="4"/>
  <c r="L3" i="4"/>
  <c r="M3" i="4"/>
  <c r="N3" i="4"/>
  <c r="O3" i="4"/>
  <c r="P3" i="4"/>
  <c r="Q3" i="4"/>
  <c r="A4" i="4"/>
  <c r="A6" i="4"/>
  <c r="B6" i="4"/>
  <c r="D6" i="4"/>
  <c r="E6" i="4"/>
  <c r="G6" i="4"/>
  <c r="H6" i="4"/>
  <c r="I6" i="4"/>
  <c r="J6" i="4"/>
  <c r="K6" i="4"/>
  <c r="L6" i="4"/>
  <c r="A7" i="4"/>
  <c r="A13" i="4"/>
  <c r="H13" i="4"/>
  <c r="A15" i="4"/>
  <c r="H15" i="4"/>
  <c r="A25" i="4"/>
  <c r="A27" i="4"/>
  <c r="A36" i="4"/>
  <c r="L45" i="4"/>
  <c r="L46" i="4"/>
  <c r="A1" i="5"/>
  <c r="A3" i="5"/>
  <c r="A4" i="5"/>
  <c r="A10" i="5"/>
  <c r="B10" i="5"/>
  <c r="C10" i="5"/>
  <c r="D10" i="5"/>
  <c r="E10" i="5"/>
  <c r="B12" i="5"/>
  <c r="C12" i="5"/>
  <c r="D12" i="5"/>
  <c r="E12" i="5"/>
  <c r="B13" i="5"/>
  <c r="C13" i="5"/>
  <c r="D13" i="5"/>
  <c r="E13" i="5"/>
  <c r="B14" i="5"/>
  <c r="C14" i="5"/>
  <c r="D14" i="5"/>
  <c r="E14" i="5"/>
  <c r="B15" i="5"/>
  <c r="C15" i="5"/>
  <c r="D15" i="5"/>
  <c r="E15" i="5"/>
  <c r="B16" i="5"/>
  <c r="C16" i="5"/>
  <c r="D16" i="5"/>
  <c r="E16" i="5"/>
  <c r="B17" i="5"/>
  <c r="C17" i="5"/>
  <c r="D17" i="5"/>
  <c r="E17" i="5"/>
  <c r="B18" i="5"/>
  <c r="C18" i="5"/>
  <c r="D18" i="5"/>
  <c r="E18" i="5"/>
  <c r="B19" i="5"/>
  <c r="C19" i="5"/>
  <c r="D19" i="5"/>
  <c r="E19" i="5"/>
  <c r="B20" i="5"/>
  <c r="C20" i="5"/>
  <c r="D20" i="5"/>
  <c r="E20" i="5"/>
  <c r="B21" i="5"/>
  <c r="C21" i="5"/>
  <c r="D21" i="5"/>
  <c r="E21" i="5"/>
  <c r="B22" i="5"/>
  <c r="C22" i="5"/>
  <c r="D22" i="5"/>
  <c r="E22" i="5"/>
  <c r="B23" i="5"/>
  <c r="C23" i="5"/>
  <c r="D23" i="5"/>
  <c r="E23" i="5"/>
  <c r="B24" i="5"/>
  <c r="C24" i="5"/>
  <c r="D24" i="5"/>
  <c r="E24" i="5"/>
  <c r="B25" i="5"/>
  <c r="C25" i="5"/>
  <c r="D25" i="5"/>
  <c r="E25" i="5"/>
  <c r="B26" i="5"/>
  <c r="C26" i="5"/>
  <c r="D26" i="5"/>
  <c r="E26" i="5"/>
  <c r="B27" i="5"/>
  <c r="C27" i="5"/>
  <c r="D27" i="5"/>
  <c r="E27" i="5"/>
  <c r="B28" i="5"/>
  <c r="C28" i="5"/>
  <c r="D28" i="5"/>
  <c r="E28" i="5"/>
  <c r="B29" i="5"/>
  <c r="C29" i="5"/>
  <c r="D29" i="5"/>
  <c r="E29" i="5"/>
  <c r="B30" i="5"/>
  <c r="C30" i="5"/>
  <c r="D30" i="5"/>
  <c r="E30" i="5"/>
  <c r="B31" i="5"/>
  <c r="C31" i="5"/>
  <c r="D31" i="5"/>
  <c r="E31" i="5"/>
  <c r="B32" i="5"/>
  <c r="C32" i="5"/>
  <c r="D32" i="5"/>
  <c r="E32" i="5"/>
  <c r="B33" i="5"/>
  <c r="C33" i="5"/>
  <c r="D33" i="5"/>
  <c r="E33" i="5"/>
  <c r="B34" i="5"/>
  <c r="C34" i="5"/>
  <c r="D34" i="5"/>
  <c r="E34" i="5"/>
  <c r="B35" i="5"/>
  <c r="C35" i="5"/>
  <c r="D35" i="5"/>
  <c r="E35" i="5"/>
  <c r="B36" i="5"/>
  <c r="C36" i="5"/>
  <c r="D36" i="5"/>
  <c r="E36" i="5"/>
  <c r="B37" i="5"/>
  <c r="C37" i="5"/>
  <c r="D37" i="5"/>
  <c r="E37" i="5"/>
  <c r="B38" i="5"/>
  <c r="C38" i="5"/>
  <c r="D38" i="5"/>
  <c r="E38" i="5"/>
  <c r="B39" i="5"/>
  <c r="C39" i="5"/>
  <c r="D39" i="5"/>
  <c r="E39" i="5"/>
  <c r="B40" i="5"/>
  <c r="C40" i="5"/>
  <c r="D40" i="5"/>
  <c r="E40" i="5"/>
  <c r="B41" i="5"/>
  <c r="C41" i="5"/>
  <c r="D41" i="5"/>
  <c r="E41" i="5"/>
  <c r="B42" i="5"/>
  <c r="C42" i="5"/>
  <c r="D42" i="5"/>
  <c r="E42" i="5"/>
  <c r="B43" i="5"/>
  <c r="C43" i="5"/>
  <c r="D43" i="5"/>
  <c r="E43" i="5"/>
  <c r="B44" i="5"/>
  <c r="C44" i="5"/>
  <c r="D44" i="5"/>
  <c r="E44" i="5"/>
  <c r="B45" i="5"/>
  <c r="C45" i="5"/>
  <c r="D45" i="5"/>
  <c r="E45" i="5"/>
  <c r="B46" i="5"/>
  <c r="C46" i="5"/>
  <c r="D46" i="5"/>
  <c r="E46" i="5"/>
  <c r="B47" i="5"/>
  <c r="C47" i="5"/>
  <c r="D47" i="5"/>
  <c r="E47" i="5"/>
  <c r="B48" i="5"/>
  <c r="C48" i="5"/>
  <c r="D48" i="5"/>
  <c r="E48" i="5"/>
  <c r="B49" i="5"/>
  <c r="C49" i="5"/>
  <c r="D49" i="5"/>
  <c r="E49" i="5"/>
  <c r="B50" i="5"/>
  <c r="C50" i="5"/>
  <c r="D50" i="5"/>
  <c r="E50" i="5"/>
  <c r="B51" i="5"/>
  <c r="C51" i="5"/>
  <c r="D51" i="5"/>
  <c r="E51" i="5"/>
  <c r="B52" i="5"/>
  <c r="C52" i="5"/>
  <c r="D52" i="5"/>
  <c r="E52" i="5"/>
  <c r="B53" i="5"/>
  <c r="C53" i="5"/>
  <c r="D53" i="5"/>
  <c r="E53" i="5"/>
  <c r="B54" i="5"/>
  <c r="C54" i="5"/>
  <c r="D54" i="5"/>
  <c r="E54" i="5"/>
  <c r="B55" i="5"/>
  <c r="C55" i="5"/>
  <c r="D55" i="5"/>
  <c r="E55" i="5"/>
  <c r="B56" i="5"/>
  <c r="C56" i="5"/>
  <c r="D56" i="5"/>
  <c r="E56" i="5"/>
  <c r="B57" i="5"/>
  <c r="C57" i="5"/>
  <c r="D57" i="5"/>
  <c r="E57" i="5"/>
  <c r="B58" i="5"/>
  <c r="C58" i="5"/>
  <c r="D58" i="5"/>
  <c r="E58" i="5"/>
  <c r="B59" i="5"/>
  <c r="C59" i="5"/>
  <c r="D59" i="5"/>
  <c r="E59" i="5"/>
  <c r="B60" i="5"/>
  <c r="C60" i="5"/>
  <c r="D60" i="5"/>
  <c r="E60" i="5"/>
  <c r="B61" i="5"/>
  <c r="C61" i="5"/>
  <c r="D61" i="5"/>
  <c r="E61" i="5"/>
  <c r="B62" i="5"/>
  <c r="C62" i="5"/>
  <c r="D62" i="5"/>
  <c r="E62" i="5"/>
  <c r="B63" i="5"/>
  <c r="C63" i="5"/>
  <c r="D63" i="5"/>
  <c r="E63" i="5"/>
  <c r="B64" i="5"/>
  <c r="C64" i="5"/>
  <c r="D64" i="5"/>
  <c r="E64" i="5"/>
  <c r="B65" i="5"/>
  <c r="C65" i="5"/>
  <c r="D65" i="5"/>
  <c r="E65" i="5"/>
  <c r="B66" i="5"/>
  <c r="C66" i="5"/>
  <c r="D66" i="5"/>
  <c r="E66" i="5"/>
  <c r="B67" i="5"/>
  <c r="C67" i="5"/>
  <c r="D67" i="5"/>
  <c r="E67" i="5"/>
  <c r="B68" i="5"/>
  <c r="C68" i="5"/>
  <c r="D68" i="5"/>
  <c r="E68" i="5"/>
  <c r="B69" i="5"/>
  <c r="C69" i="5"/>
  <c r="D69" i="5"/>
  <c r="E69" i="5"/>
  <c r="B70" i="5"/>
  <c r="C70" i="5"/>
  <c r="D70" i="5"/>
  <c r="E70" i="5"/>
  <c r="B71" i="5"/>
  <c r="C71" i="5"/>
  <c r="D71" i="5"/>
  <c r="E71" i="5"/>
  <c r="B72" i="5"/>
  <c r="C72" i="5"/>
  <c r="D72" i="5"/>
  <c r="E72" i="5"/>
  <c r="B73" i="5"/>
  <c r="C73" i="5"/>
  <c r="D73" i="5"/>
  <c r="E73" i="5"/>
  <c r="B74" i="5"/>
  <c r="C74" i="5"/>
  <c r="D74" i="5"/>
  <c r="E74" i="5"/>
  <c r="B75" i="5"/>
  <c r="C75" i="5"/>
  <c r="D75" i="5"/>
  <c r="E75" i="5"/>
  <c r="B76" i="5"/>
  <c r="C76" i="5"/>
  <c r="D76" i="5"/>
  <c r="E76" i="5"/>
  <c r="B77" i="5"/>
  <c r="C77" i="5"/>
  <c r="D77" i="5"/>
  <c r="E77" i="5"/>
  <c r="B78" i="5"/>
  <c r="C78" i="5"/>
  <c r="D78" i="5"/>
  <c r="E78" i="5"/>
  <c r="B79" i="5"/>
  <c r="C79" i="5"/>
  <c r="D79" i="5"/>
  <c r="E79" i="5"/>
  <c r="B80" i="5"/>
  <c r="C80" i="5"/>
  <c r="D80" i="5"/>
  <c r="E80" i="5"/>
  <c r="B81" i="5"/>
  <c r="C81" i="5"/>
  <c r="D81" i="5"/>
  <c r="E81" i="5"/>
  <c r="B82" i="5"/>
  <c r="C82" i="5"/>
  <c r="D82" i="5"/>
  <c r="E82" i="5"/>
  <c r="B83" i="5"/>
  <c r="C83" i="5"/>
  <c r="D83" i="5"/>
  <c r="E83" i="5"/>
  <c r="B84" i="5"/>
  <c r="C84" i="5"/>
  <c r="D84" i="5"/>
  <c r="E84" i="5"/>
  <c r="B85" i="5"/>
  <c r="C85" i="5"/>
  <c r="D85" i="5"/>
  <c r="E85" i="5"/>
  <c r="B86" i="5"/>
  <c r="C86" i="5"/>
  <c r="D86" i="5"/>
  <c r="E86" i="5"/>
  <c r="B87" i="5"/>
  <c r="C87" i="5"/>
  <c r="D87" i="5"/>
  <c r="E87" i="5"/>
  <c r="B88" i="5"/>
  <c r="C88" i="5"/>
  <c r="D88" i="5"/>
  <c r="E88" i="5"/>
  <c r="B89" i="5"/>
  <c r="C89" i="5"/>
  <c r="D89" i="5"/>
  <c r="E89" i="5"/>
  <c r="B90" i="5"/>
  <c r="C90" i="5"/>
  <c r="D90" i="5"/>
  <c r="E90" i="5"/>
  <c r="B91" i="5"/>
  <c r="C91" i="5"/>
  <c r="D91" i="5"/>
  <c r="E91" i="5"/>
  <c r="B92" i="5"/>
  <c r="C92" i="5"/>
  <c r="D92" i="5"/>
  <c r="E92" i="5"/>
  <c r="B93" i="5"/>
  <c r="C93" i="5"/>
  <c r="D93" i="5"/>
  <c r="E93" i="5"/>
  <c r="B94" i="5"/>
  <c r="C94" i="5"/>
  <c r="D94" i="5"/>
  <c r="E94" i="5"/>
  <c r="B95" i="5"/>
  <c r="C95" i="5"/>
  <c r="D95" i="5"/>
  <c r="E95" i="5"/>
  <c r="B96" i="5"/>
  <c r="C96" i="5"/>
  <c r="D96" i="5"/>
  <c r="E96" i="5"/>
  <c r="B97" i="5"/>
  <c r="C97" i="5"/>
  <c r="D97" i="5"/>
  <c r="E97" i="5"/>
  <c r="B98" i="5"/>
  <c r="C98" i="5"/>
  <c r="D98" i="5"/>
  <c r="E98" i="5"/>
  <c r="B99" i="5"/>
  <c r="C99" i="5"/>
  <c r="D99" i="5"/>
  <c r="E99" i="5"/>
  <c r="B100" i="5"/>
  <c r="C100" i="5"/>
  <c r="D100" i="5"/>
  <c r="E100" i="5"/>
  <c r="B101" i="5"/>
  <c r="C101" i="5"/>
  <c r="D101" i="5"/>
  <c r="E101" i="5"/>
  <c r="B102" i="5"/>
  <c r="C102" i="5"/>
  <c r="D102" i="5"/>
  <c r="E102" i="5"/>
  <c r="B103" i="5"/>
  <c r="C103" i="5"/>
  <c r="D103" i="5"/>
  <c r="E103" i="5"/>
  <c r="B104" i="5"/>
  <c r="C104" i="5"/>
  <c r="D104" i="5"/>
  <c r="E104" i="5"/>
  <c r="B105" i="5"/>
  <c r="C105" i="5"/>
  <c r="D105" i="5"/>
  <c r="E105" i="5"/>
  <c r="B106" i="5"/>
  <c r="C106" i="5"/>
  <c r="D106" i="5"/>
  <c r="E106" i="5"/>
  <c r="B107" i="5"/>
  <c r="C107" i="5"/>
  <c r="D107" i="5"/>
  <c r="E107" i="5"/>
  <c r="B108" i="5"/>
  <c r="C108" i="5"/>
  <c r="D108" i="5"/>
  <c r="E108" i="5"/>
  <c r="B109" i="5"/>
  <c r="C109" i="5"/>
  <c r="D109" i="5"/>
  <c r="E109" i="5"/>
  <c r="B110" i="5"/>
  <c r="C110" i="5"/>
  <c r="D110" i="5"/>
  <c r="E110" i="5"/>
  <c r="B111" i="5"/>
  <c r="C111" i="5"/>
  <c r="D111" i="5"/>
  <c r="E111" i="5"/>
  <c r="B112" i="5"/>
  <c r="C112" i="5"/>
  <c r="D112" i="5"/>
  <c r="E112" i="5"/>
  <c r="B113" i="5"/>
  <c r="C113" i="5"/>
  <c r="D113" i="5"/>
  <c r="E113" i="5"/>
  <c r="B114" i="5"/>
  <c r="C114" i="5"/>
  <c r="D114" i="5"/>
  <c r="E114" i="5"/>
  <c r="B115" i="5"/>
  <c r="C115" i="5"/>
  <c r="D115" i="5"/>
  <c r="E115" i="5"/>
  <c r="B116" i="5"/>
  <c r="C116" i="5"/>
  <c r="D116" i="5"/>
  <c r="E116" i="5"/>
  <c r="B117" i="5"/>
  <c r="C117" i="5"/>
  <c r="D117" i="5"/>
  <c r="E117" i="5"/>
  <c r="B118" i="5"/>
  <c r="C118" i="5"/>
  <c r="D118" i="5"/>
  <c r="E118" i="5"/>
  <c r="B119" i="5"/>
  <c r="C119" i="5"/>
  <c r="D119" i="5"/>
  <c r="E119" i="5"/>
  <c r="B120" i="5"/>
  <c r="C120" i="5"/>
  <c r="D120" i="5"/>
  <c r="E120" i="5"/>
  <c r="D125" i="5"/>
  <c r="D126" i="5"/>
  <c r="A1" i="6"/>
  <c r="A3" i="6"/>
  <c r="A4" i="6"/>
  <c r="A8" i="6"/>
  <c r="A10" i="6"/>
  <c r="B10" i="6"/>
  <c r="C10" i="6"/>
  <c r="D10" i="6"/>
  <c r="E10" i="6"/>
  <c r="B12" i="6"/>
  <c r="C12" i="6"/>
  <c r="D12" i="6"/>
  <c r="E12" i="6"/>
  <c r="B13" i="6"/>
  <c r="C13" i="6"/>
  <c r="D13" i="6"/>
  <c r="E13" i="6"/>
  <c r="B14" i="6"/>
  <c r="C14" i="6"/>
  <c r="D14" i="6"/>
  <c r="E14" i="6"/>
  <c r="B15" i="6"/>
  <c r="C15" i="6"/>
  <c r="D15" i="6"/>
  <c r="E15" i="6"/>
  <c r="B16" i="6"/>
  <c r="C16" i="6"/>
  <c r="D16" i="6"/>
  <c r="E16" i="6"/>
  <c r="B17" i="6"/>
  <c r="C17" i="6"/>
  <c r="D17" i="6"/>
  <c r="E17" i="6"/>
  <c r="B18" i="6"/>
  <c r="C18" i="6"/>
  <c r="D18" i="6"/>
  <c r="E18" i="6"/>
  <c r="B19" i="6"/>
  <c r="C19" i="6"/>
  <c r="D19" i="6"/>
  <c r="E19" i="6"/>
  <c r="B20" i="6"/>
  <c r="C20" i="6"/>
  <c r="D20" i="6"/>
  <c r="E20" i="6"/>
  <c r="B21" i="6"/>
  <c r="C21" i="6"/>
  <c r="D21" i="6"/>
  <c r="E21" i="6"/>
  <c r="B22" i="6"/>
  <c r="C22" i="6"/>
  <c r="D22" i="6"/>
  <c r="E22" i="6"/>
  <c r="B23" i="6"/>
  <c r="C23" i="6"/>
  <c r="D23" i="6"/>
  <c r="E23" i="6"/>
  <c r="B24" i="6"/>
  <c r="C24" i="6"/>
  <c r="D24" i="6"/>
  <c r="E24" i="6"/>
  <c r="B25" i="6"/>
  <c r="C25" i="6"/>
  <c r="D25" i="6"/>
  <c r="E25" i="6"/>
  <c r="B26" i="6"/>
  <c r="C26" i="6"/>
  <c r="D26" i="6"/>
  <c r="E26" i="6"/>
  <c r="B27" i="6"/>
  <c r="C27" i="6"/>
  <c r="D27" i="6"/>
  <c r="E27" i="6"/>
  <c r="B28" i="6"/>
  <c r="C28" i="6"/>
  <c r="D28" i="6"/>
  <c r="E28" i="6"/>
  <c r="B29" i="6"/>
  <c r="C29" i="6"/>
  <c r="D29" i="6"/>
  <c r="E29" i="6"/>
  <c r="B30" i="6"/>
  <c r="C30" i="6"/>
  <c r="D30" i="6"/>
  <c r="E30" i="6"/>
  <c r="B31" i="6"/>
  <c r="C31" i="6"/>
  <c r="D31" i="6"/>
  <c r="E31" i="6"/>
  <c r="B32" i="6"/>
  <c r="C32" i="6"/>
  <c r="D32" i="6"/>
  <c r="E32" i="6"/>
  <c r="B33" i="6"/>
  <c r="C33" i="6"/>
  <c r="D33" i="6"/>
  <c r="E33" i="6"/>
  <c r="B34" i="6"/>
  <c r="C34" i="6"/>
  <c r="D34" i="6"/>
  <c r="E34" i="6"/>
  <c r="B35" i="6"/>
  <c r="C35" i="6"/>
  <c r="D35" i="6"/>
  <c r="E35" i="6"/>
  <c r="B36" i="6"/>
  <c r="C36" i="6"/>
  <c r="D36" i="6"/>
  <c r="E36" i="6"/>
  <c r="B37" i="6"/>
  <c r="C37" i="6"/>
  <c r="D37" i="6"/>
  <c r="E37" i="6"/>
  <c r="B38" i="6"/>
  <c r="C38" i="6"/>
  <c r="D38" i="6"/>
  <c r="E38" i="6"/>
  <c r="B39" i="6"/>
  <c r="C39" i="6"/>
  <c r="D39" i="6"/>
  <c r="E39" i="6"/>
  <c r="B40" i="6"/>
  <c r="C40" i="6"/>
  <c r="D40" i="6"/>
  <c r="E40" i="6"/>
  <c r="B41" i="6"/>
  <c r="C41" i="6"/>
  <c r="D41" i="6"/>
  <c r="E41" i="6"/>
  <c r="B42" i="6"/>
  <c r="C42" i="6"/>
  <c r="D42" i="6"/>
  <c r="E42" i="6"/>
  <c r="B43" i="6"/>
  <c r="C43" i="6"/>
  <c r="D43" i="6"/>
  <c r="E43" i="6"/>
  <c r="B44" i="6"/>
  <c r="C44" i="6"/>
  <c r="D44" i="6"/>
  <c r="E44" i="6"/>
  <c r="B45" i="6"/>
  <c r="C45" i="6"/>
  <c r="D45" i="6"/>
  <c r="E45" i="6"/>
  <c r="B46" i="6"/>
  <c r="C46" i="6"/>
  <c r="D46" i="6"/>
  <c r="E46" i="6"/>
  <c r="B47" i="6"/>
  <c r="C47" i="6"/>
  <c r="D47" i="6"/>
  <c r="E47" i="6"/>
  <c r="B48" i="6"/>
  <c r="C48" i="6"/>
  <c r="D48" i="6"/>
  <c r="E48" i="6"/>
  <c r="B49" i="6"/>
  <c r="C49" i="6"/>
  <c r="D49" i="6"/>
  <c r="E49" i="6"/>
  <c r="B50" i="6"/>
  <c r="C50" i="6"/>
  <c r="D50" i="6"/>
  <c r="E50" i="6"/>
  <c r="B51" i="6"/>
  <c r="C51" i="6"/>
  <c r="D51" i="6"/>
  <c r="E51" i="6"/>
  <c r="B52" i="6"/>
  <c r="C52" i="6"/>
  <c r="D52" i="6"/>
  <c r="E52" i="6"/>
  <c r="B53" i="6"/>
  <c r="C53" i="6"/>
  <c r="D53" i="6"/>
  <c r="E53" i="6"/>
  <c r="B54" i="6"/>
  <c r="C54" i="6"/>
  <c r="D54" i="6"/>
  <c r="E54" i="6"/>
  <c r="B55" i="6"/>
  <c r="C55" i="6"/>
  <c r="D55" i="6"/>
  <c r="E55" i="6"/>
  <c r="B56" i="6"/>
  <c r="C56" i="6"/>
  <c r="D56" i="6"/>
  <c r="E56" i="6"/>
  <c r="B57" i="6"/>
  <c r="C57" i="6"/>
  <c r="D57" i="6"/>
  <c r="E57" i="6"/>
  <c r="B58" i="6"/>
  <c r="C58" i="6"/>
  <c r="D58" i="6"/>
  <c r="E58" i="6"/>
  <c r="D63" i="6"/>
  <c r="D64" i="6"/>
  <c r="A1" i="7"/>
  <c r="A3" i="7"/>
  <c r="A4" i="7"/>
  <c r="A7" i="7"/>
  <c r="A8" i="7"/>
  <c r="A10" i="7"/>
  <c r="B10" i="7"/>
  <c r="C10" i="7"/>
  <c r="D10" i="7"/>
  <c r="E10" i="7"/>
  <c r="B12" i="7"/>
  <c r="C12" i="7"/>
  <c r="D12" i="7"/>
  <c r="E12" i="7"/>
  <c r="B13" i="7"/>
  <c r="C13" i="7"/>
  <c r="D13" i="7"/>
  <c r="E13" i="7"/>
  <c r="B14" i="7"/>
  <c r="C14" i="7"/>
  <c r="D14" i="7"/>
  <c r="E14" i="7"/>
  <c r="B15" i="7"/>
  <c r="C15" i="7"/>
  <c r="D15" i="7"/>
  <c r="E15" i="7"/>
  <c r="B16" i="7"/>
  <c r="C16" i="7"/>
  <c r="D16" i="7"/>
  <c r="E16" i="7"/>
  <c r="B17" i="7"/>
  <c r="C17" i="7"/>
  <c r="D17" i="7"/>
  <c r="E17" i="7"/>
  <c r="B18" i="7"/>
  <c r="C18" i="7"/>
  <c r="D18" i="7"/>
  <c r="E18" i="7"/>
  <c r="B19" i="7"/>
  <c r="C19" i="7"/>
  <c r="D19" i="7"/>
  <c r="E19" i="7"/>
  <c r="B20" i="7"/>
  <c r="C20" i="7"/>
  <c r="D20" i="7"/>
  <c r="E20" i="7"/>
  <c r="B21" i="7"/>
  <c r="C21" i="7"/>
  <c r="D21" i="7"/>
  <c r="E21" i="7"/>
  <c r="B22" i="7"/>
  <c r="C22" i="7"/>
  <c r="D22" i="7"/>
  <c r="E22" i="7"/>
  <c r="B23" i="7"/>
  <c r="C23" i="7"/>
  <c r="D23" i="7"/>
  <c r="E23" i="7"/>
  <c r="B24" i="7"/>
  <c r="C24" i="7"/>
  <c r="D24" i="7"/>
  <c r="E24" i="7"/>
  <c r="B25" i="7"/>
  <c r="C25" i="7"/>
  <c r="D25" i="7"/>
  <c r="E25" i="7"/>
  <c r="B26" i="7"/>
  <c r="C26" i="7"/>
  <c r="D26" i="7"/>
  <c r="E26" i="7"/>
  <c r="B27" i="7"/>
  <c r="C27" i="7"/>
  <c r="D27" i="7"/>
  <c r="E27" i="7"/>
  <c r="B28" i="7"/>
  <c r="C28" i="7"/>
  <c r="D28" i="7"/>
  <c r="E28" i="7"/>
  <c r="B29" i="7"/>
  <c r="C29" i="7"/>
  <c r="D29" i="7"/>
  <c r="E29" i="7"/>
  <c r="B30" i="7"/>
  <c r="C30" i="7"/>
  <c r="D30" i="7"/>
  <c r="E30" i="7"/>
  <c r="B31" i="7"/>
  <c r="C31" i="7"/>
  <c r="D31" i="7"/>
  <c r="E31" i="7"/>
  <c r="B32" i="7"/>
  <c r="C32" i="7"/>
  <c r="D32" i="7"/>
  <c r="E32" i="7"/>
  <c r="B33" i="7"/>
  <c r="C33" i="7"/>
  <c r="D33" i="7"/>
  <c r="E33" i="7"/>
  <c r="B34" i="7"/>
  <c r="C34" i="7"/>
  <c r="D34" i="7"/>
  <c r="E34" i="7"/>
  <c r="B35" i="7"/>
  <c r="C35" i="7"/>
  <c r="D35" i="7"/>
  <c r="E35" i="7"/>
  <c r="B36" i="7"/>
  <c r="C36" i="7"/>
  <c r="D36" i="7"/>
  <c r="E36" i="7"/>
  <c r="B37" i="7"/>
  <c r="C37" i="7"/>
  <c r="D37" i="7"/>
  <c r="E37" i="7"/>
  <c r="B38" i="7"/>
  <c r="C38" i="7"/>
  <c r="D38" i="7"/>
  <c r="E38" i="7"/>
  <c r="B39" i="7"/>
  <c r="C39" i="7"/>
  <c r="D39" i="7"/>
  <c r="E39" i="7"/>
  <c r="B40" i="7"/>
  <c r="C40" i="7"/>
  <c r="D40" i="7"/>
  <c r="E40" i="7"/>
  <c r="B41" i="7"/>
  <c r="C41" i="7"/>
  <c r="D41" i="7"/>
  <c r="E41" i="7"/>
  <c r="B42" i="7"/>
  <c r="C42" i="7"/>
  <c r="D42" i="7"/>
  <c r="E42" i="7"/>
  <c r="B43" i="7"/>
  <c r="C43" i="7"/>
  <c r="D43" i="7"/>
  <c r="E43" i="7"/>
  <c r="B44" i="7"/>
  <c r="C44" i="7"/>
  <c r="D44" i="7"/>
  <c r="E44" i="7"/>
  <c r="B45" i="7"/>
  <c r="C45" i="7"/>
  <c r="D45" i="7"/>
  <c r="E45" i="7"/>
  <c r="B46" i="7"/>
  <c r="C46" i="7"/>
  <c r="D46" i="7"/>
  <c r="E46" i="7"/>
  <c r="B47" i="7"/>
  <c r="C47" i="7"/>
  <c r="D47" i="7"/>
  <c r="E47" i="7"/>
  <c r="B48" i="7"/>
  <c r="C48" i="7"/>
  <c r="D48" i="7"/>
  <c r="E48" i="7"/>
  <c r="B49" i="7"/>
  <c r="C49" i="7"/>
  <c r="D49" i="7"/>
  <c r="E49" i="7"/>
  <c r="B50" i="7"/>
  <c r="C50" i="7"/>
  <c r="D50" i="7"/>
  <c r="E50" i="7"/>
  <c r="B51" i="7"/>
  <c r="C51" i="7"/>
  <c r="D51" i="7"/>
  <c r="E51" i="7"/>
  <c r="B52" i="7"/>
  <c r="C52" i="7"/>
  <c r="D52" i="7"/>
  <c r="E52" i="7"/>
  <c r="B53" i="7"/>
  <c r="C53" i="7"/>
  <c r="D53" i="7"/>
  <c r="E53" i="7"/>
  <c r="D57" i="7"/>
  <c r="D58" i="7"/>
  <c r="A3" i="8"/>
  <c r="B3" i="8"/>
  <c r="C3" i="8"/>
  <c r="D3" i="8"/>
  <c r="E3" i="8"/>
  <c r="F3" i="8"/>
  <c r="G3" i="8"/>
  <c r="H3" i="8"/>
  <c r="I3" i="8"/>
  <c r="J3" i="8"/>
  <c r="K3" i="8"/>
  <c r="L3" i="8"/>
  <c r="M3" i="8"/>
  <c r="N3" i="8"/>
  <c r="O3" i="8"/>
  <c r="P3" i="8"/>
  <c r="Q3" i="8"/>
  <c r="A4" i="8"/>
  <c r="A6" i="8"/>
  <c r="B6" i="8"/>
  <c r="D6" i="8"/>
  <c r="E6" i="8"/>
  <c r="G6" i="8"/>
  <c r="H6" i="8"/>
  <c r="I6" i="8"/>
  <c r="J6" i="8"/>
  <c r="K6" i="8"/>
  <c r="L6" i="8"/>
  <c r="A7" i="8"/>
  <c r="A13" i="8"/>
  <c r="H13" i="8"/>
  <c r="A15" i="8"/>
  <c r="H15" i="8"/>
  <c r="A25" i="8"/>
  <c r="A27" i="8"/>
  <c r="A36" i="8"/>
  <c r="L45" i="8"/>
  <c r="L46" i="8"/>
  <c r="A1" i="9"/>
  <c r="A3" i="9"/>
  <c r="A4" i="9"/>
  <c r="A7" i="9"/>
  <c r="A9" i="9"/>
  <c r="A10" i="9"/>
  <c r="B10" i="9"/>
  <c r="C10" i="9"/>
  <c r="D10" i="9"/>
  <c r="E10" i="9"/>
  <c r="B12" i="9"/>
  <c r="C12" i="9"/>
  <c r="D12" i="9"/>
  <c r="E12" i="9"/>
  <c r="B13" i="9"/>
  <c r="C13" i="9"/>
  <c r="D13" i="9"/>
  <c r="E13" i="9"/>
  <c r="B14" i="9"/>
  <c r="C14" i="9"/>
  <c r="D14" i="9"/>
  <c r="E14" i="9"/>
  <c r="B15" i="9"/>
  <c r="C15" i="9"/>
  <c r="D15" i="9"/>
  <c r="E15" i="9"/>
  <c r="B16" i="9"/>
  <c r="C16" i="9"/>
  <c r="D16" i="9"/>
  <c r="E16" i="9"/>
  <c r="B17" i="9"/>
  <c r="C17" i="9"/>
  <c r="D17" i="9"/>
  <c r="E17" i="9"/>
  <c r="B18" i="9"/>
  <c r="C18" i="9"/>
  <c r="D18" i="9"/>
  <c r="E18" i="9"/>
  <c r="B19" i="9"/>
  <c r="C19" i="9"/>
  <c r="D19" i="9"/>
  <c r="E19" i="9"/>
  <c r="B20" i="9"/>
  <c r="C20" i="9"/>
  <c r="D20" i="9"/>
  <c r="E20" i="9"/>
  <c r="B21" i="9"/>
  <c r="C21" i="9"/>
  <c r="D21" i="9"/>
  <c r="E21" i="9"/>
  <c r="B22" i="9"/>
  <c r="C22" i="9"/>
  <c r="D22" i="9"/>
  <c r="E22" i="9"/>
  <c r="A24" i="9"/>
  <c r="B25" i="9"/>
  <c r="C25" i="9"/>
  <c r="D25" i="9"/>
  <c r="E25" i="9"/>
  <c r="B26" i="9"/>
  <c r="C26" i="9"/>
  <c r="D26" i="9"/>
  <c r="E26" i="9"/>
  <c r="B27" i="9"/>
  <c r="C27" i="9"/>
  <c r="D27" i="9"/>
  <c r="E27" i="9"/>
  <c r="B28" i="9"/>
  <c r="C28" i="9"/>
  <c r="D28" i="9"/>
  <c r="E28" i="9"/>
  <c r="B29" i="9"/>
  <c r="C29" i="9"/>
  <c r="D29" i="9"/>
  <c r="E29" i="9"/>
  <c r="B30" i="9"/>
  <c r="C30" i="9"/>
  <c r="D30" i="9"/>
  <c r="E30" i="9"/>
  <c r="B31" i="9"/>
  <c r="C31" i="9"/>
  <c r="D31" i="9"/>
  <c r="E31" i="9"/>
  <c r="B32" i="9"/>
  <c r="C32" i="9"/>
  <c r="D32" i="9"/>
  <c r="E32" i="9"/>
  <c r="B33" i="9"/>
  <c r="C33" i="9"/>
  <c r="D33" i="9"/>
  <c r="E33" i="9"/>
  <c r="B34" i="9"/>
  <c r="C34" i="9"/>
  <c r="D34" i="9"/>
  <c r="E34" i="9"/>
  <c r="B35" i="9"/>
  <c r="C35" i="9"/>
  <c r="D35" i="9"/>
  <c r="E35" i="9"/>
  <c r="B36" i="9"/>
  <c r="C36" i="9"/>
  <c r="D36" i="9"/>
  <c r="E36" i="9"/>
  <c r="B37" i="9"/>
  <c r="C37" i="9"/>
  <c r="D37" i="9"/>
  <c r="E37" i="9"/>
  <c r="B38" i="9"/>
  <c r="C38" i="9"/>
  <c r="D38" i="9"/>
  <c r="E38" i="9"/>
  <c r="B39" i="9"/>
  <c r="C39" i="9"/>
  <c r="D39" i="9"/>
  <c r="E39" i="9"/>
  <c r="D42" i="9"/>
  <c r="D43" i="9"/>
  <c r="A1" i="10"/>
  <c r="A3" i="10"/>
  <c r="A4" i="10"/>
  <c r="A7" i="10"/>
  <c r="A8" i="10"/>
  <c r="A12" i="10"/>
  <c r="B12" i="10"/>
  <c r="C12" i="10"/>
  <c r="D12" i="10"/>
  <c r="E12" i="10"/>
  <c r="B14" i="10"/>
  <c r="C14" i="10"/>
  <c r="D14" i="10"/>
  <c r="E14" i="10"/>
  <c r="B15" i="10"/>
  <c r="C15" i="10"/>
  <c r="D15" i="10"/>
  <c r="E15" i="10"/>
  <c r="B16" i="10"/>
  <c r="C16" i="10"/>
  <c r="D16" i="10"/>
  <c r="E16" i="10"/>
  <c r="B17" i="10"/>
  <c r="C17" i="10"/>
  <c r="D17" i="10"/>
  <c r="E17" i="10"/>
  <c r="B18" i="10"/>
  <c r="C18" i="10"/>
  <c r="D18" i="10"/>
  <c r="E18" i="10"/>
  <c r="B19" i="10"/>
  <c r="C19" i="10"/>
  <c r="D19" i="10"/>
  <c r="E19" i="10"/>
  <c r="B20" i="10"/>
  <c r="C20" i="10"/>
  <c r="D20" i="10"/>
  <c r="E20" i="10"/>
  <c r="B21" i="10"/>
  <c r="C21" i="10"/>
  <c r="D21" i="10"/>
  <c r="E21" i="10"/>
  <c r="B22" i="10"/>
  <c r="C22" i="10"/>
  <c r="D22" i="10"/>
  <c r="E22" i="10"/>
  <c r="B23" i="10"/>
  <c r="C23" i="10"/>
  <c r="D23" i="10"/>
  <c r="E23" i="10"/>
  <c r="B24" i="10"/>
  <c r="C24" i="10"/>
  <c r="D24" i="10"/>
  <c r="E24" i="10"/>
  <c r="B25" i="10"/>
  <c r="C25" i="10"/>
  <c r="D25" i="10"/>
  <c r="E25" i="10"/>
  <c r="B26" i="10"/>
  <c r="C26" i="10"/>
  <c r="D26" i="10"/>
  <c r="E26" i="10"/>
  <c r="B27" i="10"/>
  <c r="C27" i="10"/>
  <c r="D27" i="10"/>
  <c r="E27" i="10"/>
  <c r="D32" i="10"/>
  <c r="D33" i="10"/>
  <c r="A1" i="11"/>
  <c r="A3" i="11"/>
  <c r="A4" i="11"/>
  <c r="A7" i="11"/>
  <c r="A8" i="11"/>
  <c r="A11" i="11"/>
  <c r="B11" i="11"/>
  <c r="C11" i="11"/>
  <c r="D11" i="11"/>
  <c r="E11" i="11"/>
  <c r="B13" i="11"/>
  <c r="C13" i="11"/>
  <c r="D13" i="11"/>
  <c r="E13" i="11"/>
  <c r="B14" i="11"/>
  <c r="C14" i="11"/>
  <c r="D14" i="11"/>
  <c r="E14" i="11"/>
  <c r="B15" i="11"/>
  <c r="C15" i="11"/>
  <c r="D15" i="11"/>
  <c r="E15" i="11"/>
  <c r="B16" i="11"/>
  <c r="C16" i="11"/>
  <c r="D16" i="11"/>
  <c r="E16" i="11"/>
  <c r="B17" i="11"/>
  <c r="C17" i="11"/>
  <c r="D17" i="11"/>
  <c r="E17" i="11"/>
  <c r="B18" i="11"/>
  <c r="C18" i="11"/>
  <c r="D18" i="11"/>
  <c r="E18" i="11"/>
  <c r="B19" i="11"/>
  <c r="C19" i="11"/>
  <c r="D19" i="11"/>
  <c r="E19" i="11"/>
  <c r="B20" i="11"/>
  <c r="C20" i="11"/>
  <c r="D20" i="11"/>
  <c r="E20" i="11"/>
  <c r="B21" i="11"/>
  <c r="C21" i="11"/>
  <c r="D21" i="11"/>
  <c r="E21" i="11"/>
  <c r="B22" i="11"/>
  <c r="C22" i="11"/>
  <c r="D22" i="11"/>
  <c r="E22" i="11"/>
  <c r="B23" i="11"/>
  <c r="C23" i="11"/>
  <c r="D23" i="11"/>
  <c r="E23" i="11"/>
  <c r="B24" i="11"/>
  <c r="C24" i="11"/>
  <c r="D24" i="11"/>
  <c r="E24" i="11"/>
  <c r="B25" i="11"/>
  <c r="C25" i="11"/>
  <c r="D25" i="11"/>
  <c r="E25" i="11"/>
  <c r="D29" i="11"/>
  <c r="D30" i="11"/>
  <c r="A1" i="12"/>
  <c r="A3" i="12"/>
  <c r="A4" i="12"/>
  <c r="A8" i="12"/>
  <c r="B8" i="12"/>
  <c r="C8" i="12"/>
  <c r="A10" i="12"/>
  <c r="A11" i="12"/>
  <c r="C11" i="12"/>
  <c r="A12" i="12"/>
  <c r="C12" i="12"/>
  <c r="A13" i="12"/>
  <c r="C13" i="12"/>
  <c r="A14" i="12"/>
  <c r="B14" i="12"/>
  <c r="E14" i="12"/>
  <c r="E10" i="12" s="1"/>
  <c r="A15" i="12"/>
  <c r="B15" i="12"/>
  <c r="D15" i="12"/>
  <c r="A16" i="12"/>
  <c r="C16" i="12"/>
  <c r="A17" i="12"/>
  <c r="D17" i="12"/>
  <c r="C17" i="12" s="1"/>
  <c r="A18" i="12"/>
  <c r="C18" i="12"/>
  <c r="A19" i="12"/>
  <c r="C19" i="12"/>
  <c r="A20" i="12"/>
  <c r="C20" i="12"/>
  <c r="A21" i="12"/>
  <c r="C21" i="12"/>
  <c r="A22" i="12"/>
  <c r="C22" i="12"/>
  <c r="A23" i="12"/>
  <c r="C23" i="12"/>
  <c r="A24" i="12"/>
  <c r="C24" i="12"/>
  <c r="A25" i="12"/>
  <c r="C25" i="12"/>
  <c r="A26" i="12"/>
  <c r="C26" i="12"/>
  <c r="A27" i="12"/>
  <c r="B27" i="12"/>
  <c r="D27" i="12"/>
  <c r="E27" i="12"/>
  <c r="A28" i="12"/>
  <c r="C28" i="12"/>
  <c r="A29" i="12"/>
  <c r="C29" i="12"/>
  <c r="A30" i="12"/>
  <c r="C30" i="12"/>
  <c r="A31" i="12"/>
  <c r="C31" i="12"/>
  <c r="A32" i="12"/>
  <c r="C32" i="12"/>
  <c r="A33" i="12"/>
  <c r="B33" i="12"/>
  <c r="D33" i="12"/>
  <c r="E33" i="12"/>
  <c r="A34" i="12"/>
  <c r="C34" i="12"/>
  <c r="A35" i="12"/>
  <c r="C35" i="12"/>
  <c r="A36" i="12"/>
  <c r="C36" i="12"/>
  <c r="A37" i="12"/>
  <c r="C37" i="12"/>
  <c r="A38" i="12"/>
  <c r="C38" i="12"/>
  <c r="A39" i="12"/>
  <c r="C39" i="12"/>
  <c r="A40" i="12"/>
  <c r="C40" i="12"/>
  <c r="A41" i="12"/>
  <c r="C41" i="12"/>
  <c r="A42" i="12"/>
  <c r="A43" i="12"/>
  <c r="C43" i="12"/>
  <c r="A44" i="12"/>
  <c r="C47" i="12"/>
  <c r="A1" i="13"/>
  <c r="A2" i="13"/>
  <c r="A1" i="15"/>
  <c r="A2" i="15"/>
  <c r="A6" i="15"/>
  <c r="B6" i="15"/>
  <c r="D6" i="15"/>
  <c r="F6" i="15"/>
  <c r="B7" i="15"/>
  <c r="C7" i="15"/>
  <c r="D7" i="15"/>
  <c r="E7" i="15"/>
  <c r="A9" i="15"/>
  <c r="A10" i="15"/>
  <c r="B10" i="15"/>
  <c r="D10" i="15"/>
  <c r="A11" i="15"/>
  <c r="B11" i="15"/>
  <c r="D11" i="15"/>
  <c r="F11" i="15"/>
  <c r="A12" i="15"/>
  <c r="B12" i="15"/>
  <c r="D12" i="15"/>
  <c r="A13" i="15"/>
  <c r="B13" i="15"/>
  <c r="D13" i="15"/>
  <c r="A14" i="15"/>
  <c r="B14" i="15"/>
  <c r="D14" i="15"/>
  <c r="A15" i="15"/>
  <c r="B15" i="15"/>
  <c r="F15" i="15" s="1"/>
  <c r="D15" i="15"/>
  <c r="E15" i="15" s="1"/>
  <c r="A16" i="15"/>
  <c r="B16" i="15"/>
  <c r="D16" i="15"/>
  <c r="A17" i="15"/>
  <c r="B17" i="15"/>
  <c r="D17" i="15"/>
  <c r="A18" i="15"/>
  <c r="B18" i="15"/>
  <c r="D18" i="15"/>
  <c r="A19" i="15"/>
  <c r="B19" i="15"/>
  <c r="F19" i="15" s="1"/>
  <c r="D19" i="15"/>
  <c r="A20" i="15"/>
  <c r="B20" i="15"/>
  <c r="D20" i="15"/>
  <c r="E20" i="15" s="1"/>
  <c r="B22" i="15"/>
  <c r="F22" i="15" s="1"/>
  <c r="D22" i="15"/>
  <c r="B23" i="15"/>
  <c r="F23" i="15" s="1"/>
  <c r="D23" i="15"/>
  <c r="B24" i="15"/>
  <c r="D24" i="15"/>
  <c r="B25" i="15"/>
  <c r="D25" i="15"/>
  <c r="B26" i="15"/>
  <c r="D26" i="15"/>
  <c r="B27" i="15"/>
  <c r="D27" i="15"/>
  <c r="B28" i="15"/>
  <c r="F28" i="15" s="1"/>
  <c r="D28" i="15"/>
  <c r="B29" i="15"/>
  <c r="D29" i="15"/>
  <c r="B30" i="15"/>
  <c r="F30" i="15" s="1"/>
  <c r="D30" i="15"/>
  <c r="B31" i="15"/>
  <c r="F31" i="15" s="1"/>
  <c r="D31" i="15"/>
  <c r="B32" i="15"/>
  <c r="D32" i="15"/>
  <c r="B33" i="15"/>
  <c r="D33" i="15"/>
  <c r="B34" i="15"/>
  <c r="D34" i="15"/>
  <c r="B35" i="15"/>
  <c r="D35" i="15"/>
  <c r="B36" i="15"/>
  <c r="D36" i="15"/>
  <c r="E23" i="15" s="1"/>
  <c r="A38" i="15"/>
  <c r="B39" i="15"/>
  <c r="D39" i="15"/>
  <c r="B40" i="15"/>
  <c r="F40" i="15" s="1"/>
  <c r="D40" i="15"/>
  <c r="B41" i="15"/>
  <c r="F41" i="15" s="1"/>
  <c r="D41" i="15"/>
  <c r="B42" i="15"/>
  <c r="F42" i="15" s="1"/>
  <c r="D42" i="15"/>
  <c r="B43" i="15"/>
  <c r="D43" i="15"/>
  <c r="B44" i="15"/>
  <c r="F44" i="15" s="1"/>
  <c r="D44" i="15"/>
  <c r="B45" i="15"/>
  <c r="F45" i="15" s="1"/>
  <c r="D45" i="15"/>
  <c r="B46" i="15"/>
  <c r="F46" i="15" s="1"/>
  <c r="D46" i="15"/>
  <c r="B47" i="15"/>
  <c r="D47" i="15"/>
  <c r="B48" i="15"/>
  <c r="D48" i="15"/>
  <c r="B49" i="15"/>
  <c r="F49" i="15" s="1"/>
  <c r="D49" i="15"/>
  <c r="B50" i="15"/>
  <c r="D50" i="15"/>
  <c r="B51" i="15"/>
  <c r="F51" i="15" s="1"/>
  <c r="D51" i="15"/>
  <c r="B52" i="15"/>
  <c r="F52" i="15" s="1"/>
  <c r="D52" i="15"/>
  <c r="E52" i="15" s="1"/>
  <c r="B53" i="15"/>
  <c r="D53" i="15"/>
  <c r="B54" i="15"/>
  <c r="D54" i="15"/>
  <c r="B55" i="15"/>
  <c r="D55" i="15"/>
  <c r="B56" i="15"/>
  <c r="F56" i="15" s="1"/>
  <c r="D56" i="15"/>
  <c r="B57" i="15"/>
  <c r="D57" i="15"/>
  <c r="B58" i="15"/>
  <c r="F58" i="15" s="1"/>
  <c r="D58" i="15"/>
  <c r="B59" i="15"/>
  <c r="D59" i="15"/>
  <c r="E59" i="15" s="1"/>
  <c r="B60" i="15"/>
  <c r="D60" i="15"/>
  <c r="F60" i="15"/>
  <c r="B61" i="15"/>
  <c r="F61" i="15" s="1"/>
  <c r="D61" i="15"/>
  <c r="B62" i="15"/>
  <c r="D62" i="15"/>
  <c r="E62" i="15" s="1"/>
  <c r="B63" i="15"/>
  <c r="D63" i="15"/>
  <c r="B64" i="15"/>
  <c r="F64" i="15" s="1"/>
  <c r="D64" i="15"/>
  <c r="B65" i="15"/>
  <c r="F65" i="15" s="1"/>
  <c r="D65" i="15"/>
  <c r="B66" i="15"/>
  <c r="F66" i="15" s="1"/>
  <c r="D66" i="15"/>
  <c r="A68" i="15"/>
  <c r="B69" i="15"/>
  <c r="F69" i="15" s="1"/>
  <c r="C69" i="15"/>
  <c r="D69" i="15"/>
  <c r="B70" i="15"/>
  <c r="D70" i="15"/>
  <c r="B71" i="15"/>
  <c r="C71" i="15" s="1"/>
  <c r="D71" i="15"/>
  <c r="B72" i="15"/>
  <c r="D72" i="15"/>
  <c r="B73" i="15"/>
  <c r="C73" i="15" s="1"/>
  <c r="D73" i="15"/>
  <c r="B74" i="15"/>
  <c r="D74" i="15"/>
  <c r="B75" i="15"/>
  <c r="C75" i="15" s="1"/>
  <c r="D75" i="15"/>
  <c r="B76" i="15"/>
  <c r="D76" i="15"/>
  <c r="B77" i="15"/>
  <c r="C77" i="15" s="1"/>
  <c r="D77" i="15"/>
  <c r="E77" i="15" s="1"/>
  <c r="B78" i="15"/>
  <c r="D78" i="15"/>
  <c r="E78" i="15" s="1"/>
  <c r="B79" i="15"/>
  <c r="C79" i="15" s="1"/>
  <c r="D79" i="15"/>
  <c r="B80" i="15"/>
  <c r="F80" i="15" s="1"/>
  <c r="D80" i="15"/>
  <c r="B81" i="15"/>
  <c r="C81" i="15" s="1"/>
  <c r="D81" i="15"/>
  <c r="E81" i="15" s="1"/>
  <c r="B82" i="15"/>
  <c r="D82" i="15"/>
  <c r="E82" i="15"/>
  <c r="F82" i="15"/>
  <c r="B83" i="15"/>
  <c r="D83" i="15"/>
  <c r="B84" i="15"/>
  <c r="C84" i="15" s="1"/>
  <c r="D84" i="15"/>
  <c r="B85" i="15"/>
  <c r="D85" i="15"/>
  <c r="B86" i="15"/>
  <c r="C86" i="15" s="1"/>
  <c r="D86" i="15"/>
  <c r="B87" i="15"/>
  <c r="D87" i="15"/>
  <c r="B88" i="15"/>
  <c r="C88" i="15" s="1"/>
  <c r="D88" i="15"/>
  <c r="B89" i="15"/>
  <c r="C89" i="15" s="1"/>
  <c r="D89" i="15"/>
  <c r="B90" i="15"/>
  <c r="D90" i="15"/>
  <c r="B91" i="15"/>
  <c r="C91" i="15" s="1"/>
  <c r="D91" i="15"/>
  <c r="B92" i="15"/>
  <c r="D92" i="15"/>
  <c r="E92" i="15" s="1"/>
  <c r="B93" i="15"/>
  <c r="D93" i="15"/>
  <c r="B94" i="15"/>
  <c r="D94" i="15"/>
  <c r="B95" i="15"/>
  <c r="C95" i="15" s="1"/>
  <c r="D95" i="15"/>
  <c r="E95" i="15" s="1"/>
  <c r="B96" i="15"/>
  <c r="C97" i="15" s="1"/>
  <c r="D96" i="15"/>
  <c r="E96" i="15"/>
  <c r="F96" i="15"/>
  <c r="B97" i="15"/>
  <c r="D97" i="15"/>
  <c r="E97" i="15" s="1"/>
  <c r="B98" i="15"/>
  <c r="C98" i="15"/>
  <c r="D98" i="15"/>
  <c r="E98" i="15"/>
  <c r="B99" i="15"/>
  <c r="D99" i="15"/>
  <c r="A101" i="15"/>
  <c r="B102" i="15"/>
  <c r="D102" i="15"/>
  <c r="E102" i="15" s="1"/>
  <c r="B103" i="15"/>
  <c r="D103" i="15"/>
  <c r="B104" i="15"/>
  <c r="F104" i="15" s="1"/>
  <c r="D104" i="15"/>
  <c r="B105" i="15"/>
  <c r="D105" i="15"/>
  <c r="B106" i="15"/>
  <c r="F106" i="15" s="1"/>
  <c r="D106" i="15"/>
  <c r="E106" i="15" s="1"/>
  <c r="B107" i="15"/>
  <c r="D107" i="15"/>
  <c r="B108" i="15"/>
  <c r="F108" i="15" s="1"/>
  <c r="D108" i="15"/>
  <c r="B109" i="15"/>
  <c r="F109" i="15" s="1"/>
  <c r="D109" i="15"/>
  <c r="E109" i="15"/>
  <c r="B110" i="15"/>
  <c r="D110" i="15"/>
  <c r="B111" i="15"/>
  <c r="C111" i="15" s="1"/>
  <c r="D111" i="15"/>
  <c r="E113" i="15" s="1"/>
  <c r="B112" i="15"/>
  <c r="F112" i="15" s="1"/>
  <c r="D112" i="15"/>
  <c r="B113" i="15"/>
  <c r="C113" i="15"/>
  <c r="D113" i="15"/>
  <c r="F113" i="15"/>
  <c r="B114" i="15"/>
  <c r="F114" i="15" s="1"/>
  <c r="D114" i="15"/>
  <c r="B115" i="15"/>
  <c r="C115" i="15"/>
  <c r="D115" i="15"/>
  <c r="B116" i="15"/>
  <c r="D116" i="15"/>
  <c r="E116" i="15" s="1"/>
  <c r="B117" i="15"/>
  <c r="C117" i="15" s="1"/>
  <c r="D117" i="15"/>
  <c r="B118" i="15"/>
  <c r="D118" i="15"/>
  <c r="B119" i="15"/>
  <c r="D119" i="15"/>
  <c r="B120" i="15"/>
  <c r="D120" i="15"/>
  <c r="B121" i="15"/>
  <c r="C121" i="15" s="1"/>
  <c r="D121" i="15"/>
  <c r="B122" i="15"/>
  <c r="F122" i="15" s="1"/>
  <c r="C122" i="15"/>
  <c r="D122" i="15"/>
  <c r="B123" i="15"/>
  <c r="F123" i="15" s="1"/>
  <c r="C123" i="15"/>
  <c r="D123" i="15"/>
  <c r="E123" i="15" s="1"/>
  <c r="B124" i="15"/>
  <c r="D124" i="15"/>
  <c r="E124" i="15" s="1"/>
  <c r="B125" i="15"/>
  <c r="C125" i="15" s="1"/>
  <c r="D125" i="15"/>
  <c r="B126" i="15"/>
  <c r="D126" i="15"/>
  <c r="B127" i="15"/>
  <c r="C127" i="15" s="1"/>
  <c r="D127" i="15"/>
  <c r="B128" i="15"/>
  <c r="D128" i="15"/>
  <c r="B129" i="15"/>
  <c r="F129" i="15" s="1"/>
  <c r="D129" i="15"/>
  <c r="B130" i="15"/>
  <c r="D130" i="15"/>
  <c r="B131" i="15"/>
  <c r="D131" i="15"/>
  <c r="B132" i="15"/>
  <c r="D132" i="15"/>
  <c r="F132" i="15"/>
  <c r="B133" i="15"/>
  <c r="D133" i="15"/>
  <c r="E133" i="15"/>
  <c r="F133" i="15"/>
  <c r="B134" i="15"/>
  <c r="F134" i="15" s="1"/>
  <c r="D134" i="15"/>
  <c r="E134" i="15" s="1"/>
  <c r="B135" i="15"/>
  <c r="C135" i="15" s="1"/>
  <c r="D135" i="15"/>
  <c r="B136" i="15"/>
  <c r="D136" i="15"/>
  <c r="B137" i="15"/>
  <c r="F137" i="15" s="1"/>
  <c r="C137" i="15"/>
  <c r="D137" i="15"/>
  <c r="B138" i="15"/>
  <c r="D138" i="15"/>
  <c r="B139" i="15"/>
  <c r="D139" i="15"/>
  <c r="B140" i="15"/>
  <c r="D140" i="15"/>
  <c r="B141" i="15"/>
  <c r="C141" i="15" s="1"/>
  <c r="D141" i="15"/>
  <c r="B142" i="15"/>
  <c r="F142" i="15" s="1"/>
  <c r="D142" i="15"/>
  <c r="B143" i="15"/>
  <c r="F143" i="15" s="1"/>
  <c r="D143" i="15"/>
  <c r="B144" i="15"/>
  <c r="C144" i="15" s="1"/>
  <c r="D144" i="15"/>
  <c r="B145" i="15"/>
  <c r="F145" i="15" s="1"/>
  <c r="D145" i="15"/>
  <c r="B146" i="15"/>
  <c r="F146" i="15" s="1"/>
  <c r="C146" i="15"/>
  <c r="D146" i="15"/>
  <c r="B147" i="15"/>
  <c r="C147" i="15"/>
  <c r="D147" i="15"/>
  <c r="F147" i="15"/>
  <c r="A1" i="16"/>
  <c r="A2" i="16"/>
  <c r="C9" i="16"/>
  <c r="D9" i="16"/>
  <c r="C10" i="16"/>
  <c r="D10" i="16"/>
  <c r="C11" i="16"/>
  <c r="E11" i="16" s="1"/>
  <c r="D11" i="16"/>
  <c r="C12" i="16"/>
  <c r="D12" i="16"/>
  <c r="C13" i="16"/>
  <c r="D13" i="16"/>
  <c r="C14" i="16"/>
  <c r="D14" i="16"/>
  <c r="C15" i="16"/>
  <c r="E15" i="16" s="1"/>
  <c r="G15" i="16" s="1"/>
  <c r="D15" i="16"/>
  <c r="F15" i="16" s="1"/>
  <c r="C16" i="16"/>
  <c r="D16" i="16"/>
  <c r="C17" i="16"/>
  <c r="D17" i="16"/>
  <c r="F17" i="16" s="1"/>
  <c r="C18" i="16"/>
  <c r="D18" i="16"/>
  <c r="C19" i="16"/>
  <c r="D19" i="16"/>
  <c r="C20" i="16"/>
  <c r="D20" i="16"/>
  <c r="C21" i="16"/>
  <c r="D21" i="16"/>
  <c r="C22" i="16"/>
  <c r="D22" i="16"/>
  <c r="C23" i="16"/>
  <c r="D23" i="16"/>
  <c r="C24" i="16"/>
  <c r="D24" i="16"/>
  <c r="C33" i="16"/>
  <c r="E33" i="16" s="1"/>
  <c r="D33" i="16"/>
  <c r="C34" i="16"/>
  <c r="D34" i="16"/>
  <c r="C35" i="16"/>
  <c r="D35" i="16"/>
  <c r="C36" i="16"/>
  <c r="D36" i="16"/>
  <c r="C37" i="16"/>
  <c r="D37" i="16"/>
  <c r="C38" i="16"/>
  <c r="D38" i="16"/>
  <c r="C39" i="16"/>
  <c r="D39" i="16"/>
  <c r="C40" i="16"/>
  <c r="D40" i="16"/>
  <c r="A1" i="17"/>
  <c r="A2" i="17"/>
  <c r="C9" i="17"/>
  <c r="D9" i="17"/>
  <c r="F9" i="17" s="1"/>
  <c r="C10" i="17"/>
  <c r="D10" i="17"/>
  <c r="C11" i="17"/>
  <c r="D11" i="17"/>
  <c r="C12" i="17"/>
  <c r="D12" i="17"/>
  <c r="C13" i="17"/>
  <c r="D13" i="17"/>
  <c r="C14" i="17"/>
  <c r="D14" i="17"/>
  <c r="C15" i="17"/>
  <c r="D15" i="17"/>
  <c r="C16" i="17"/>
  <c r="D16" i="17"/>
  <c r="C23" i="17"/>
  <c r="D23" i="17"/>
  <c r="C24" i="17"/>
  <c r="D24" i="17"/>
  <c r="C25" i="17"/>
  <c r="D25" i="17"/>
  <c r="C26" i="17"/>
  <c r="D26" i="17"/>
  <c r="C27" i="17"/>
  <c r="D27" i="17"/>
  <c r="C28" i="17"/>
  <c r="D28" i="17"/>
  <c r="C29" i="17"/>
  <c r="D29" i="17"/>
  <c r="C30" i="17"/>
  <c r="D30" i="17"/>
  <c r="C31" i="17"/>
  <c r="D31" i="17"/>
  <c r="C32" i="17"/>
  <c r="D32" i="17"/>
  <c r="C33" i="17"/>
  <c r="D33" i="17"/>
  <c r="C34" i="17"/>
  <c r="D34" i="17"/>
  <c r="C41" i="17"/>
  <c r="D41" i="17"/>
  <c r="C42" i="17"/>
  <c r="D42" i="17"/>
  <c r="C43" i="17"/>
  <c r="D43" i="17"/>
  <c r="C44" i="17"/>
  <c r="D44" i="17"/>
  <c r="C45" i="17"/>
  <c r="D45" i="17"/>
  <c r="C46" i="17"/>
  <c r="D46" i="17"/>
  <c r="C47" i="17"/>
  <c r="E47" i="17" s="1"/>
  <c r="D47" i="17"/>
  <c r="C48" i="17"/>
  <c r="D48" i="17"/>
  <c r="A1" i="18"/>
  <c r="A2" i="18"/>
  <c r="I7" i="18"/>
  <c r="J7" i="18"/>
  <c r="C8" i="18"/>
  <c r="C7" i="18" s="1"/>
  <c r="D8" i="18"/>
  <c r="D7" i="18" s="1"/>
  <c r="C12" i="18"/>
  <c r="D12" i="18"/>
  <c r="I12" i="18"/>
  <c r="J12" i="18"/>
  <c r="C13" i="18"/>
  <c r="D13" i="18"/>
  <c r="I13" i="18"/>
  <c r="J13" i="18"/>
  <c r="C14" i="18"/>
  <c r="D14" i="18"/>
  <c r="C15" i="18"/>
  <c r="D15" i="18"/>
  <c r="C18" i="18"/>
  <c r="D18" i="18"/>
  <c r="I18" i="18"/>
  <c r="J18" i="18"/>
  <c r="C19" i="18"/>
  <c r="D19" i="18"/>
  <c r="I19" i="18"/>
  <c r="J19" i="18"/>
  <c r="I20" i="18"/>
  <c r="J20" i="18"/>
  <c r="I21" i="18"/>
  <c r="J21" i="18"/>
  <c r="C23" i="18"/>
  <c r="D23" i="18"/>
  <c r="I24" i="18"/>
  <c r="J24" i="18"/>
  <c r="I25" i="18"/>
  <c r="J25" i="18"/>
  <c r="C28" i="18"/>
  <c r="D28" i="18"/>
  <c r="I28" i="18"/>
  <c r="J28" i="18"/>
  <c r="C29" i="18"/>
  <c r="D29" i="18"/>
  <c r="I29" i="18"/>
  <c r="J29" i="18"/>
  <c r="C30" i="18"/>
  <c r="D30" i="18"/>
  <c r="D35" i="18"/>
  <c r="I35" i="18"/>
  <c r="A1" i="19"/>
  <c r="A2" i="19"/>
  <c r="B12" i="19"/>
  <c r="D12" i="19"/>
  <c r="B13" i="19"/>
  <c r="D13" i="19"/>
  <c r="B14" i="19"/>
  <c r="D14" i="19"/>
  <c r="B16" i="19"/>
  <c r="D16" i="19"/>
  <c r="B18" i="19"/>
  <c r="D18" i="19"/>
  <c r="B19" i="19"/>
  <c r="D19" i="19"/>
  <c r="B20" i="19"/>
  <c r="D20" i="19"/>
  <c r="B21" i="19"/>
  <c r="D21" i="19"/>
  <c r="B22" i="19"/>
  <c r="D22" i="19"/>
  <c r="B23" i="19"/>
  <c r="D23" i="19"/>
  <c r="B24" i="19"/>
  <c r="D24" i="19"/>
  <c r="B25" i="19"/>
  <c r="D25" i="19"/>
  <c r="B26" i="19"/>
  <c r="D26" i="19"/>
  <c r="B27" i="19"/>
  <c r="D27" i="19"/>
  <c r="B28" i="19"/>
  <c r="D28" i="19"/>
  <c r="B29" i="19"/>
  <c r="D29" i="19"/>
  <c r="B31" i="19"/>
  <c r="D31" i="19"/>
  <c r="B32" i="19"/>
  <c r="D32" i="19"/>
  <c r="A1" i="20"/>
  <c r="A2" i="20"/>
  <c r="C11" i="20"/>
  <c r="D11" i="20"/>
  <c r="E11" i="20"/>
  <c r="F11" i="20" s="1"/>
  <c r="C12" i="20"/>
  <c r="E12" i="20"/>
  <c r="C13" i="20"/>
  <c r="D13" i="20" s="1"/>
  <c r="E13" i="20"/>
  <c r="C14" i="20"/>
  <c r="D14" i="20" s="1"/>
  <c r="E14" i="20"/>
  <c r="C15" i="20"/>
  <c r="D15" i="20"/>
  <c r="E15" i="20"/>
  <c r="C22" i="20"/>
  <c r="E22" i="20"/>
  <c r="C23" i="20"/>
  <c r="E23" i="20"/>
  <c r="C24" i="20"/>
  <c r="E24" i="20"/>
  <c r="F24" i="20"/>
  <c r="C25" i="20"/>
  <c r="E25" i="20"/>
  <c r="C26" i="20"/>
  <c r="D26" i="20"/>
  <c r="E26" i="20"/>
  <c r="C27" i="20"/>
  <c r="E27" i="20"/>
  <c r="C28" i="20"/>
  <c r="D28" i="20" s="1"/>
  <c r="E28" i="20"/>
  <c r="C29" i="20"/>
  <c r="E29" i="20"/>
  <c r="F28" i="20" s="1"/>
  <c r="C30" i="20"/>
  <c r="E30" i="20"/>
  <c r="C31" i="20"/>
  <c r="E31" i="20"/>
  <c r="F30" i="20" s="1"/>
  <c r="C32" i="20"/>
  <c r="E32" i="20"/>
  <c r="C33" i="20"/>
  <c r="E33" i="20"/>
  <c r="F32" i="20" s="1"/>
  <c r="C34" i="20"/>
  <c r="E34" i="20"/>
  <c r="C35" i="20"/>
  <c r="E35" i="20"/>
  <c r="F34" i="20" s="1"/>
  <c r="A1" i="21"/>
  <c r="A2" i="21"/>
  <c r="B10" i="21"/>
  <c r="D10" i="21" s="1"/>
  <c r="C10" i="21"/>
  <c r="B11" i="21"/>
  <c r="D11" i="21" s="1"/>
  <c r="C11" i="21"/>
  <c r="B12" i="21"/>
  <c r="D12" i="21" s="1"/>
  <c r="C12" i="21"/>
  <c r="B13" i="21"/>
  <c r="D13" i="21" s="1"/>
  <c r="C13" i="21"/>
  <c r="B14" i="21"/>
  <c r="D14" i="21" s="1"/>
  <c r="C14" i="21"/>
  <c r="B15" i="21"/>
  <c r="D15" i="21" s="1"/>
  <c r="C15" i="21"/>
  <c r="B16" i="21"/>
  <c r="D16" i="21" s="1"/>
  <c r="C16" i="21"/>
  <c r="B17" i="21"/>
  <c r="D17" i="21" s="1"/>
  <c r="C17" i="21"/>
  <c r="B18" i="21"/>
  <c r="D18" i="21" s="1"/>
  <c r="C18" i="21"/>
  <c r="B19" i="21"/>
  <c r="D19" i="21" s="1"/>
  <c r="C19" i="21"/>
  <c r="B20" i="21"/>
  <c r="D20" i="21" s="1"/>
  <c r="C20" i="21"/>
  <c r="B21" i="21"/>
  <c r="C21" i="21"/>
  <c r="D21" i="21"/>
  <c r="B23" i="21"/>
  <c r="D23" i="21" s="1"/>
  <c r="C23" i="21"/>
  <c r="A1" i="22"/>
  <c r="A2" i="22"/>
  <c r="D11" i="22"/>
  <c r="H11" i="22"/>
  <c r="D12" i="22"/>
  <c r="F11" i="22" s="1"/>
  <c r="K11" i="22" s="1"/>
  <c r="H12" i="22"/>
  <c r="J11" i="22" s="1"/>
  <c r="D13" i="22"/>
  <c r="H13" i="22"/>
  <c r="D14" i="22"/>
  <c r="F13" i="22" s="1"/>
  <c r="K13" i="22" s="1"/>
  <c r="H14" i="22"/>
  <c r="J13" i="22" s="1"/>
  <c r="D15" i="22"/>
  <c r="H15" i="22"/>
  <c r="D16" i="22"/>
  <c r="F15" i="22" s="1"/>
  <c r="H16" i="22"/>
  <c r="J15" i="22" s="1"/>
  <c r="D17" i="22"/>
  <c r="H17" i="22"/>
  <c r="J17" i="22"/>
  <c r="D18" i="22"/>
  <c r="F17" i="22" s="1"/>
  <c r="K17" i="22" s="1"/>
  <c r="H18" i="22"/>
  <c r="D19" i="22"/>
  <c r="H19" i="22"/>
  <c r="D20" i="22"/>
  <c r="F19" i="22" s="1"/>
  <c r="K19" i="22" s="1"/>
  <c r="H20" i="22"/>
  <c r="J19" i="22" s="1"/>
  <c r="D21" i="22"/>
  <c r="H21" i="22"/>
  <c r="D22" i="22"/>
  <c r="F21" i="22" s="1"/>
  <c r="K21" i="22" s="1"/>
  <c r="H22" i="22"/>
  <c r="J21" i="22" s="1"/>
  <c r="D23" i="22"/>
  <c r="H23" i="22"/>
  <c r="D24" i="22"/>
  <c r="F23" i="22" s="1"/>
  <c r="H24" i="22"/>
  <c r="J23" i="22" s="1"/>
  <c r="D25" i="22"/>
  <c r="H25" i="22"/>
  <c r="D26" i="22"/>
  <c r="F25" i="22" s="1"/>
  <c r="K25" i="22" s="1"/>
  <c r="H26" i="22"/>
  <c r="J25" i="22" s="1"/>
  <c r="D27" i="22"/>
  <c r="H27" i="22"/>
  <c r="D28" i="22"/>
  <c r="F27" i="22" s="1"/>
  <c r="K27" i="22" s="1"/>
  <c r="H28" i="22"/>
  <c r="J27" i="22" s="1"/>
  <c r="D29" i="22"/>
  <c r="H29" i="22"/>
  <c r="D30" i="22"/>
  <c r="F29" i="22" s="1"/>
  <c r="K29" i="22" s="1"/>
  <c r="H30" i="22"/>
  <c r="J29" i="22" s="1"/>
  <c r="D31" i="22"/>
  <c r="H31" i="22"/>
  <c r="D32" i="22"/>
  <c r="F31" i="22" s="1"/>
  <c r="H32" i="22"/>
  <c r="J31" i="22" s="1"/>
  <c r="D33" i="22"/>
  <c r="H33" i="22"/>
  <c r="J33" i="22"/>
  <c r="D34" i="22"/>
  <c r="F33" i="22" s="1"/>
  <c r="K33" i="22" s="1"/>
  <c r="H34" i="22"/>
  <c r="D35" i="22"/>
  <c r="H35" i="22"/>
  <c r="D36" i="22"/>
  <c r="F35" i="22" s="1"/>
  <c r="K35" i="22" s="1"/>
  <c r="H36" i="22"/>
  <c r="J35" i="22" s="1"/>
  <c r="D37" i="22"/>
  <c r="H37" i="22"/>
  <c r="D38" i="22"/>
  <c r="F37" i="22" s="1"/>
  <c r="K37" i="22" s="1"/>
  <c r="H38" i="22"/>
  <c r="J37" i="22" s="1"/>
  <c r="A4" i="23"/>
  <c r="A5" i="23"/>
  <c r="C8" i="23"/>
  <c r="C9" i="23"/>
  <c r="C10" i="23"/>
  <c r="C11" i="23"/>
  <c r="C13" i="23"/>
  <c r="C15" i="23"/>
  <c r="C16" i="23"/>
  <c r="C17" i="23"/>
  <c r="C19" i="23"/>
  <c r="C20" i="23"/>
  <c r="C21" i="23"/>
  <c r="C22" i="23"/>
  <c r="C24" i="23"/>
  <c r="C25" i="23"/>
  <c r="C26" i="23"/>
  <c r="C27" i="23"/>
  <c r="C28" i="23"/>
  <c r="C29" i="23"/>
  <c r="C31" i="23"/>
  <c r="C32" i="23"/>
  <c r="C33" i="23"/>
  <c r="C34" i="23"/>
  <c r="A41" i="4"/>
  <c r="C5" i="9"/>
  <c r="A5" i="6"/>
  <c r="G6" i="16"/>
  <c r="F88" i="15" l="1"/>
  <c r="F77" i="15"/>
  <c r="F14" i="20"/>
  <c r="J23" i="18"/>
  <c r="E45" i="17"/>
  <c r="E43" i="17"/>
  <c r="E31" i="17"/>
  <c r="E29" i="17"/>
  <c r="G29" i="17" s="1"/>
  <c r="E13" i="17"/>
  <c r="F39" i="16"/>
  <c r="E23" i="16"/>
  <c r="C138" i="15"/>
  <c r="C132" i="15"/>
  <c r="C130" i="15"/>
  <c r="C120" i="15"/>
  <c r="C116" i="15"/>
  <c r="E114" i="15"/>
  <c r="E105" i="15"/>
  <c r="C94" i="15"/>
  <c r="C92" i="15"/>
  <c r="C90" i="15"/>
  <c r="C87" i="15"/>
  <c r="C83" i="15"/>
  <c r="C82" i="15"/>
  <c r="C80" i="15"/>
  <c r="C76" i="15"/>
  <c r="C74" i="15"/>
  <c r="C62" i="15"/>
  <c r="E50" i="15"/>
  <c r="F12" i="15"/>
  <c r="E42" i="12"/>
  <c r="E44" i="12" s="1"/>
  <c r="B10" i="12"/>
  <c r="D24" i="20"/>
  <c r="F22" i="20"/>
  <c r="F15" i="20"/>
  <c r="B15" i="19"/>
  <c r="B17" i="19" s="1"/>
  <c r="C15" i="19" s="1"/>
  <c r="F47" i="17"/>
  <c r="F45" i="17"/>
  <c r="F29" i="17"/>
  <c r="F13" i="17"/>
  <c r="G13" i="17" s="1"/>
  <c r="E39" i="16"/>
  <c r="C133" i="15"/>
  <c r="C128" i="15"/>
  <c r="C126" i="15"/>
  <c r="F115" i="15"/>
  <c r="E90" i="15"/>
  <c r="J14" i="2"/>
  <c r="K14" i="2"/>
  <c r="J12" i="2"/>
  <c r="K12" i="2"/>
  <c r="E11" i="15"/>
  <c r="G47" i="17"/>
  <c r="F135" i="15"/>
  <c r="F127" i="15"/>
  <c r="F126" i="15"/>
  <c r="F125" i="15"/>
  <c r="F117" i="15"/>
  <c r="F116" i="15"/>
  <c r="F111" i="15"/>
  <c r="E110" i="15"/>
  <c r="E107" i="15"/>
  <c r="E89" i="15"/>
  <c r="F86" i="15"/>
  <c r="E83" i="15"/>
  <c r="E66" i="15"/>
  <c r="E65" i="15"/>
  <c r="E55" i="15"/>
  <c r="E53" i="15"/>
  <c r="E49" i="15"/>
  <c r="E16" i="15"/>
  <c r="E13" i="15"/>
  <c r="B42" i="12"/>
  <c r="B44" i="12" s="1"/>
  <c r="F90" i="15"/>
  <c r="E19" i="15"/>
  <c r="D34" i="20"/>
  <c r="D32" i="20"/>
  <c r="D30" i="20"/>
  <c r="D12" i="20"/>
  <c r="E15" i="17"/>
  <c r="E19" i="16"/>
  <c r="E143" i="15"/>
  <c r="C142" i="15"/>
  <c r="C134" i="15"/>
  <c r="E127" i="15"/>
  <c r="F120" i="15"/>
  <c r="C96" i="15"/>
  <c r="E91" i="15"/>
  <c r="E73" i="15"/>
  <c r="E43" i="15"/>
  <c r="E26" i="15"/>
  <c r="E24" i="15"/>
  <c r="F16" i="15"/>
  <c r="C33" i="12"/>
  <c r="D22" i="20"/>
  <c r="F15" i="17"/>
  <c r="G15" i="17" s="1"/>
  <c r="F21" i="16"/>
  <c r="C143" i="15"/>
  <c r="E128" i="15"/>
  <c r="F121" i="15"/>
  <c r="C114" i="15"/>
  <c r="C112" i="15"/>
  <c r="E108" i="15"/>
  <c r="E104" i="15"/>
  <c r="E80" i="15"/>
  <c r="F76" i="15"/>
  <c r="F50" i="15"/>
  <c r="E46" i="15"/>
  <c r="E41" i="15"/>
  <c r="F29" i="15"/>
  <c r="B22" i="21"/>
  <c r="D22" i="21" s="1"/>
  <c r="F13" i="20"/>
  <c r="E33" i="17"/>
  <c r="F31" i="17"/>
  <c r="G31" i="17" s="1"/>
  <c r="C14" i="12"/>
  <c r="C22" i="21"/>
  <c r="C24" i="21" s="1"/>
  <c r="G45" i="17"/>
  <c r="F26" i="20"/>
  <c r="F12" i="20"/>
  <c r="F41" i="17"/>
  <c r="F33" i="17"/>
  <c r="E27" i="17"/>
  <c r="F35" i="16"/>
  <c r="F33" i="16"/>
  <c r="D14" i="12"/>
  <c r="D10" i="12" s="1"/>
  <c r="D42" i="12" s="1"/>
  <c r="D44" i="12" s="1"/>
  <c r="J13" i="2"/>
  <c r="D27" i="18"/>
  <c r="J17" i="18"/>
  <c r="J11" i="18"/>
  <c r="I37" i="18" s="1"/>
  <c r="C36" i="15"/>
  <c r="C29" i="15"/>
  <c r="F36" i="15"/>
  <c r="C23" i="15"/>
  <c r="C12" i="15"/>
  <c r="C16" i="15"/>
  <c r="C18" i="15"/>
  <c r="C19" i="15"/>
  <c r="C15" i="15"/>
  <c r="C14" i="15"/>
  <c r="C27" i="18"/>
  <c r="I17" i="18"/>
  <c r="I11" i="18"/>
  <c r="E146" i="15"/>
  <c r="E144" i="15"/>
  <c r="C131" i="15"/>
  <c r="F131" i="15"/>
  <c r="F92" i="15"/>
  <c r="F62" i="15"/>
  <c r="C27" i="15"/>
  <c r="F27" i="15"/>
  <c r="J27" i="18"/>
  <c r="D17" i="18"/>
  <c r="D31" i="18" s="1"/>
  <c r="H38" i="18" s="1"/>
  <c r="D11" i="18"/>
  <c r="F23" i="17"/>
  <c r="E37" i="16"/>
  <c r="E21" i="16"/>
  <c r="G21" i="16" s="1"/>
  <c r="E13" i="16"/>
  <c r="G13" i="16" s="1"/>
  <c r="F141" i="15"/>
  <c r="E141" i="15"/>
  <c r="C140" i="15"/>
  <c r="F140" i="15"/>
  <c r="C99" i="15"/>
  <c r="F99" i="15"/>
  <c r="F84" i="15"/>
  <c r="E69" i="15"/>
  <c r="E86" i="15"/>
  <c r="E94" i="15"/>
  <c r="C30" i="15"/>
  <c r="C11" i="15"/>
  <c r="C10" i="15"/>
  <c r="E23" i="17"/>
  <c r="G39" i="16"/>
  <c r="G33" i="16"/>
  <c r="F9" i="16"/>
  <c r="C145" i="15"/>
  <c r="E136" i="15"/>
  <c r="E121" i="15"/>
  <c r="C119" i="15"/>
  <c r="F119" i="15"/>
  <c r="F103" i="15"/>
  <c r="E103" i="15"/>
  <c r="E88" i="15"/>
  <c r="E84" i="15"/>
  <c r="E75" i="15"/>
  <c r="E70" i="15"/>
  <c r="C58" i="15"/>
  <c r="C31" i="15"/>
  <c r="C22" i="15"/>
  <c r="C20" i="15"/>
  <c r="E12" i="15"/>
  <c r="F130" i="15"/>
  <c r="F98" i="15"/>
  <c r="E93" i="15"/>
  <c r="E85" i="15"/>
  <c r="E76" i="15"/>
  <c r="F75" i="15"/>
  <c r="E72" i="15"/>
  <c r="C13" i="15"/>
  <c r="I27" i="18"/>
  <c r="I23" i="18"/>
  <c r="C17" i="18"/>
  <c r="C11" i="18"/>
  <c r="F25" i="17"/>
  <c r="E11" i="17"/>
  <c r="F23" i="16"/>
  <c r="F13" i="16"/>
  <c r="C139" i="15"/>
  <c r="C136" i="15"/>
  <c r="C129" i="15"/>
  <c r="C118" i="15"/>
  <c r="F107" i="15"/>
  <c r="C105" i="15"/>
  <c r="E99" i="15"/>
  <c r="F94" i="15"/>
  <c r="C93" i="15"/>
  <c r="E87" i="15"/>
  <c r="C85" i="15"/>
  <c r="E79" i="15"/>
  <c r="F20" i="15"/>
  <c r="F13" i="15"/>
  <c r="H24" i="2"/>
  <c r="K8" i="22"/>
  <c r="D8" i="21"/>
  <c r="K23" i="22"/>
  <c r="K31" i="22"/>
  <c r="H35" i="18"/>
  <c r="J35" i="18" s="1"/>
  <c r="H36" i="18"/>
  <c r="H37" i="18"/>
  <c r="K15" i="22"/>
  <c r="D36" i="18"/>
  <c r="C36" i="18"/>
  <c r="C35" i="18"/>
  <c r="E35" i="18" s="1"/>
  <c r="G23" i="16"/>
  <c r="C63" i="15"/>
  <c r="F63" i="15"/>
  <c r="F39" i="15"/>
  <c r="C54" i="15"/>
  <c r="C39" i="15"/>
  <c r="C50" i="15"/>
  <c r="C51" i="15"/>
  <c r="C52" i="15"/>
  <c r="C66" i="15"/>
  <c r="B30" i="19"/>
  <c r="C19" i="19" s="1"/>
  <c r="E41" i="17"/>
  <c r="G41" i="17" s="1"/>
  <c r="E25" i="17"/>
  <c r="G20" i="17"/>
  <c r="F19" i="16"/>
  <c r="E9" i="16"/>
  <c r="G9" i="16" s="1"/>
  <c r="E142" i="15"/>
  <c r="E140" i="15"/>
  <c r="E139" i="15"/>
  <c r="F138" i="15"/>
  <c r="E132" i="15"/>
  <c r="E131" i="15"/>
  <c r="E130" i="15"/>
  <c r="E125" i="15"/>
  <c r="E122" i="15"/>
  <c r="E120" i="15"/>
  <c r="E119" i="15"/>
  <c r="F105" i="15"/>
  <c r="E74" i="15"/>
  <c r="F74" i="15"/>
  <c r="F71" i="15"/>
  <c r="E71" i="15"/>
  <c r="F59" i="15"/>
  <c r="C59" i="15"/>
  <c r="C48" i="15"/>
  <c r="F33" i="15"/>
  <c r="E33" i="15"/>
  <c r="C32" i="15"/>
  <c r="F32" i="15"/>
  <c r="C17" i="15"/>
  <c r="F17" i="15"/>
  <c r="C55" i="15"/>
  <c r="F55" i="15"/>
  <c r="A29" i="4"/>
  <c r="A29" i="8"/>
  <c r="A5" i="11"/>
  <c r="A5" i="5"/>
  <c r="A5" i="7"/>
  <c r="A5" i="9"/>
  <c r="A5" i="10"/>
  <c r="A5" i="12"/>
  <c r="B5" i="12"/>
  <c r="A32" i="4"/>
  <c r="A32" i="8"/>
  <c r="C5" i="11"/>
  <c r="C5" i="5"/>
  <c r="C5" i="6"/>
  <c r="C5" i="7"/>
  <c r="C5" i="10"/>
  <c r="A124" i="5"/>
  <c r="A28" i="11"/>
  <c r="A62" i="6"/>
  <c r="A41" i="9"/>
  <c r="A56" i="7"/>
  <c r="A31" i="10"/>
  <c r="B24" i="21"/>
  <c r="D24" i="21" s="1"/>
  <c r="F21" i="20"/>
  <c r="D15" i="19"/>
  <c r="I36" i="18"/>
  <c r="I5" i="18"/>
  <c r="F43" i="17"/>
  <c r="G43" i="17" s="1"/>
  <c r="G38" i="17"/>
  <c r="F27" i="17"/>
  <c r="G27" i="17" s="1"/>
  <c r="E9" i="17"/>
  <c r="G9" i="17" s="1"/>
  <c r="F11" i="16"/>
  <c r="G11" i="16" s="1"/>
  <c r="E147" i="15"/>
  <c r="E138" i="15"/>
  <c r="E137" i="15"/>
  <c r="F136" i="15"/>
  <c r="E129" i="15"/>
  <c r="C124" i="15"/>
  <c r="F124" i="15"/>
  <c r="E112" i="15"/>
  <c r="E111" i="15"/>
  <c r="C102" i="15"/>
  <c r="C103" i="15"/>
  <c r="F93" i="15"/>
  <c r="F91" i="15"/>
  <c r="F89" i="15"/>
  <c r="F87" i="15"/>
  <c r="F85" i="15"/>
  <c r="F83" i="15"/>
  <c r="F81" i="15"/>
  <c r="F79" i="15"/>
  <c r="C70" i="15"/>
  <c r="F70" i="15"/>
  <c r="C64" i="15"/>
  <c r="E57" i="15"/>
  <c r="F57" i="15"/>
  <c r="C56" i="15"/>
  <c r="C40" i="15"/>
  <c r="C35" i="15"/>
  <c r="F35" i="15"/>
  <c r="F26" i="15"/>
  <c r="C26" i="15"/>
  <c r="F14" i="15"/>
  <c r="E14" i="15"/>
  <c r="F10" i="15"/>
  <c r="E10" i="15"/>
  <c r="F37" i="16"/>
  <c r="E17" i="16"/>
  <c r="G17" i="16" s="1"/>
  <c r="F139" i="15"/>
  <c r="C43" i="15"/>
  <c r="F43" i="15"/>
  <c r="C15" i="12"/>
  <c r="C10" i="12" s="1"/>
  <c r="C7" i="12"/>
  <c r="F5" i="15"/>
  <c r="C5" i="18"/>
  <c r="E9" i="19"/>
  <c r="F8" i="20"/>
  <c r="D30" i="19"/>
  <c r="E28" i="19" s="1"/>
  <c r="F11" i="17"/>
  <c r="G11" i="17" s="1"/>
  <c r="G6" i="17"/>
  <c r="E35" i="16"/>
  <c r="G30" i="16"/>
  <c r="E145" i="15"/>
  <c r="F144" i="15"/>
  <c r="E135" i="15"/>
  <c r="E117" i="15"/>
  <c r="E115" i="15"/>
  <c r="C110" i="15"/>
  <c r="F110" i="15"/>
  <c r="C109" i="15"/>
  <c r="C108" i="15"/>
  <c r="C107" i="15"/>
  <c r="C104" i="15"/>
  <c r="F102" i="15"/>
  <c r="F97" i="15"/>
  <c r="F95" i="15"/>
  <c r="C78" i="15"/>
  <c r="F78" i="15"/>
  <c r="F73" i="15"/>
  <c r="F48" i="15"/>
  <c r="F47" i="15"/>
  <c r="C47" i="15"/>
  <c r="C46" i="15"/>
  <c r="C42" i="15"/>
  <c r="E39" i="15"/>
  <c r="E40" i="15"/>
  <c r="E48" i="15"/>
  <c r="E60" i="15"/>
  <c r="E44" i="15"/>
  <c r="E56" i="15"/>
  <c r="E64" i="15"/>
  <c r="E42" i="15"/>
  <c r="E58" i="15"/>
  <c r="E27" i="15"/>
  <c r="E35" i="15"/>
  <c r="E36" i="15"/>
  <c r="E34" i="15"/>
  <c r="E32" i="15"/>
  <c r="E31" i="15"/>
  <c r="E29" i="15"/>
  <c r="F25" i="15"/>
  <c r="E25" i="15"/>
  <c r="C24" i="15"/>
  <c r="F24" i="15"/>
  <c r="A41" i="8"/>
  <c r="E126" i="15"/>
  <c r="C106" i="15"/>
  <c r="C72" i="15"/>
  <c r="F72" i="15"/>
  <c r="E63" i="15"/>
  <c r="E61" i="15"/>
  <c r="C60" i="15"/>
  <c r="F54" i="15"/>
  <c r="E54" i="15"/>
  <c r="C53" i="15"/>
  <c r="F53" i="15"/>
  <c r="E47" i="15"/>
  <c r="E45" i="15"/>
  <c r="C44" i="15"/>
  <c r="C34" i="15"/>
  <c r="F34" i="15"/>
  <c r="E28" i="15"/>
  <c r="F18" i="15"/>
  <c r="E18" i="15"/>
  <c r="C61" i="15"/>
  <c r="C49" i="15"/>
  <c r="C41" i="15"/>
  <c r="C28" i="15"/>
  <c r="C25" i="15"/>
  <c r="E22" i="15"/>
  <c r="E17" i="15"/>
  <c r="C27" i="12"/>
  <c r="C65" i="15"/>
  <c r="C57" i="15"/>
  <c r="E51" i="15"/>
  <c r="C45" i="15"/>
  <c r="C33" i="15"/>
  <c r="E30" i="15"/>
  <c r="F19" i="2"/>
  <c r="J19" i="2"/>
  <c r="J31" i="18" l="1"/>
  <c r="I38" i="18" s="1"/>
  <c r="J37" i="18"/>
  <c r="C31" i="18"/>
  <c r="C38" i="18" s="1"/>
  <c r="F16" i="2"/>
  <c r="G37" i="16"/>
  <c r="G19" i="16"/>
  <c r="I31" i="18"/>
  <c r="D38" i="18" s="1"/>
  <c r="J38" i="18"/>
  <c r="G25" i="17"/>
  <c r="D37" i="18"/>
  <c r="E38" i="18"/>
  <c r="E22" i="19"/>
  <c r="E21" i="19"/>
  <c r="E32" i="19"/>
  <c r="E20" i="19"/>
  <c r="E27" i="19"/>
  <c r="E23" i="19"/>
  <c r="E19" i="19"/>
  <c r="E30" i="19"/>
  <c r="E24" i="19"/>
  <c r="G35" i="16"/>
  <c r="G33" i="17"/>
  <c r="E25" i="19"/>
  <c r="E18" i="19"/>
  <c r="E26" i="19"/>
  <c r="E29" i="19"/>
  <c r="C37" i="18"/>
  <c r="G23" i="17"/>
  <c r="E36" i="18"/>
  <c r="C42" i="12"/>
  <c r="C44" i="12" s="1"/>
  <c r="C48" i="12" s="1"/>
  <c r="C18" i="3" s="1"/>
  <c r="I19" i="2"/>
  <c r="M19" i="2"/>
  <c r="C14" i="19"/>
  <c r="C31" i="19"/>
  <c r="C13" i="19"/>
  <c r="C17" i="19"/>
  <c r="C12" i="19"/>
  <c r="C16" i="19"/>
  <c r="C26" i="19"/>
  <c r="C30" i="19"/>
  <c r="C18" i="19"/>
  <c r="C22" i="19"/>
  <c r="C24" i="19"/>
  <c r="C27" i="19"/>
  <c r="C29" i="19"/>
  <c r="C21" i="19"/>
  <c r="C20" i="19"/>
  <c r="C25" i="19"/>
  <c r="C28" i="19"/>
  <c r="C32" i="19"/>
  <c r="C23" i="19"/>
  <c r="D17" i="19"/>
  <c r="J36" i="18"/>
  <c r="E37" i="18" l="1"/>
  <c r="E17" i="19"/>
  <c r="E13" i="19"/>
  <c r="E16" i="19"/>
  <c r="E14" i="19"/>
  <c r="E31" i="19"/>
  <c r="E12" i="19"/>
  <c r="E15" i="19"/>
  <c r="P19" i="2"/>
  <c r="L19" i="2"/>
  <c r="O19" i="2" l="1"/>
  <c r="S19" i="2"/>
  <c r="R19" i="2" l="1"/>
  <c r="V19" i="2"/>
  <c r="U19" i="2" l="1"/>
  <c r="Y19" i="2"/>
  <c r="X19" i="2" s="1"/>
</calcChain>
</file>

<file path=xl/sharedStrings.xml><?xml version="1.0" encoding="utf-8"?>
<sst xmlns="http://schemas.openxmlformats.org/spreadsheetml/2006/main" count="2144" uniqueCount="1621">
  <si>
    <t>TARTALOMJEGYZÉK</t>
  </si>
  <si>
    <t>Beszámoló nyelve:</t>
  </si>
  <si>
    <t>BESZÁMOLÓ ÉS ELEMZÉS</t>
  </si>
  <si>
    <t>Ide írandó a megfelelő szám</t>
  </si>
  <si>
    <t>magyar</t>
  </si>
  <si>
    <t>angol</t>
  </si>
  <si>
    <t>német</t>
  </si>
  <si>
    <t>választott bármely nyelv</t>
  </si>
  <si>
    <t xml:space="preserve">        Nyelv munkalapon az idegen szóhasználat változtatható</t>
  </si>
  <si>
    <t>Fejezet</t>
  </si>
  <si>
    <t>Témakör</t>
  </si>
  <si>
    <t>Cím</t>
  </si>
  <si>
    <t>Referencia</t>
  </si>
  <si>
    <t xml:space="preserve">        Nyelv</t>
  </si>
  <si>
    <t>A ÁLLANDÓ DOKUMENTUMOK</t>
  </si>
  <si>
    <t>A</t>
  </si>
  <si>
    <t>B BESZÁMOLÓ ÉS ELEMZÉS</t>
  </si>
  <si>
    <t>B</t>
  </si>
  <si>
    <t>A vállalkozás besorolása (beszámoló formája, KKV)</t>
  </si>
  <si>
    <t>B-03-01</t>
  </si>
  <si>
    <t>Mérlegösszefüggések ellenőrzése</t>
  </si>
  <si>
    <t>B-03-02</t>
  </si>
  <si>
    <t>Főbb gazdálkodási adatok</t>
  </si>
  <si>
    <t>B-03-03</t>
  </si>
  <si>
    <t>Mérleg "A" változat</t>
  </si>
  <si>
    <t>B-03-04</t>
  </si>
  <si>
    <t>Eredménykimutatás (összköltségeljárással) "A" változat</t>
  </si>
  <si>
    <t>B-03-05</t>
  </si>
  <si>
    <t>Eredménykimutatás (forgalmi költség eljárással) "A" változat</t>
  </si>
  <si>
    <t>B-03-06</t>
  </si>
  <si>
    <t>Egyszerűsített éves beszámoló feltételeinek tesztelése</t>
  </si>
  <si>
    <t>B-03-07</t>
  </si>
  <si>
    <t>Egyszerűsített éves beszámoló "A" Mérlege</t>
  </si>
  <si>
    <t>B-03-08</t>
  </si>
  <si>
    <t>Egyszerűsített éves beszámoló "A" Eredménykimutatás összköltséges</t>
  </si>
  <si>
    <t>B-03-09</t>
  </si>
  <si>
    <t>Egyszerűsített éves beszámoló "A" Eredménykimutatás forgalmi költséges</t>
  </si>
  <si>
    <t>B-03-10</t>
  </si>
  <si>
    <r>
      <t xml:space="preserve">Cash-Flow kimutatás </t>
    </r>
    <r>
      <rPr>
        <i/>
        <sz val="11"/>
        <rFont val="Arial Narrow"/>
        <family val="2"/>
        <charset val="238"/>
      </rPr>
      <t xml:space="preserve"> ( Csak további adatok megadásával !!! )</t>
    </r>
  </si>
  <si>
    <t>B-03-11</t>
  </si>
  <si>
    <t>Kiegészítő melléklet</t>
  </si>
  <si>
    <t>B-04</t>
  </si>
  <si>
    <t>Egyéb követelések, kötelezettségek</t>
  </si>
  <si>
    <t>B-04-01</t>
  </si>
  <si>
    <t>Mozgástábla (bruttó érték, halmozott értékcsökkenés és nettó érték változása)</t>
  </si>
  <si>
    <t>B-04-02</t>
  </si>
  <si>
    <t>Eszközök, források összetétele  összevontan és részletezve</t>
  </si>
  <si>
    <t>B-04-03</t>
  </si>
  <si>
    <t>Vagyoni helyzet és működtetés hatékonyságának mutatói</t>
  </si>
  <si>
    <t>B-04-04</t>
  </si>
  <si>
    <t>Likviditási és pénzügyi struktúra mutatók</t>
  </si>
  <si>
    <t>B-04-05</t>
  </si>
  <si>
    <t>Több fokozatú likviditási mérleg (A mérleg adatokból átsorolások nélkül)</t>
  </si>
  <si>
    <t>B-04-06</t>
  </si>
  <si>
    <t>Költségszerkezet alakulása (Összköltség eljárással "A" változat alapján)</t>
  </si>
  <si>
    <t>B-04-07</t>
  </si>
  <si>
    <t>Eredménykategóriák, jövedelmezőség alakulása</t>
  </si>
  <si>
    <t>B-04-08</t>
  </si>
  <si>
    <t>Költségek, ráfordítások alakulása</t>
  </si>
  <si>
    <t>B-04-09</t>
  </si>
  <si>
    <t>Összevont mutatók</t>
  </si>
  <si>
    <t>B-04-10</t>
  </si>
  <si>
    <t>Adatlap</t>
  </si>
  <si>
    <t>B-04-11</t>
  </si>
  <si>
    <t>K KÖNYVVIZSGÁLAT VÉGREHAJTÁSA</t>
  </si>
  <si>
    <t>K</t>
  </si>
  <si>
    <t xml:space="preserve">O ÖSSZEGZÉS </t>
  </si>
  <si>
    <t>O</t>
  </si>
  <si>
    <t xml:space="preserve"> &lt; Tartalom</t>
  </si>
  <si>
    <t>A VÁLLALKOZÁS BESOROLÁSA (BESZÁMOLÓ FORMÁJA, KKV)</t>
  </si>
  <si>
    <t xml:space="preserve">Dátum: </t>
  </si>
  <si>
    <t xml:space="preserve">Készítette: </t>
  </si>
  <si>
    <t>Ellenőrizte:</t>
  </si>
  <si>
    <r>
      <t xml:space="preserve">Használati útmutató: </t>
    </r>
    <r>
      <rPr>
        <i/>
        <sz val="12"/>
        <rFont val="Arial Narrow"/>
        <family val="2"/>
        <charset val="238"/>
      </rPr>
      <t>Töltse ki a színes adatcellákat, válassza ki a megfelelő kategóriát a sárga cellákban.</t>
    </r>
  </si>
  <si>
    <t>A BESZÁMOLÓ FORMÁJA:</t>
  </si>
  <si>
    <t>Feltételek</t>
  </si>
  <si>
    <t>Kritérium</t>
  </si>
  <si>
    <t>Értékelés</t>
  </si>
  <si>
    <t>Egyszerűsített éves beszámoló készíthet a kettős könyvvitelt vezető vállalkozó, ha két egymást követő üzleti évben az alábbi három mutató érték közül kettő nem haladja meg a határértéket:</t>
  </si>
  <si>
    <t>1.</t>
  </si>
  <si>
    <t>A mérleg főösszeg az 1.200 millió forintot.</t>
  </si>
  <si>
    <t>2.</t>
  </si>
  <si>
    <t>Az éves nettó árbevétel az 2.400 millió forintot.</t>
  </si>
  <si>
    <t>3.</t>
  </si>
  <si>
    <t>Az üzleti évben átlagosan foglalkoztatottak száma az 50 főt.</t>
  </si>
  <si>
    <t>Az ellenőrzött beszámoló típusa:</t>
  </si>
  <si>
    <t>KIÉRTÉKELÉS:</t>
  </si>
  <si>
    <t>Önálló (nincs partner, vagy kapcs. váll-a)</t>
  </si>
  <si>
    <t>1. kapcsolt NEVE</t>
  </si>
  <si>
    <t>2. kapcsolt NEVE</t>
  </si>
  <si>
    <t>3. kapcsolt NEVE</t>
  </si>
  <si>
    <t>4. kapcsolt NEVE</t>
  </si>
  <si>
    <t>5. kapcsolt NEVE</t>
  </si>
  <si>
    <t>KKV MEGHATÁROZÁSA:</t>
  </si>
  <si>
    <t>Vagy a konszolidált besz. adatai</t>
  </si>
  <si>
    <t>Partner, vagy kapcsolódó vállalkozás adata</t>
  </si>
  <si>
    <t>Kategória</t>
  </si>
  <si>
    <t>Évi átlagos foglalkoztatotti létszám (fő)</t>
  </si>
  <si>
    <t>Létszáma fő</t>
  </si>
  <si>
    <t>Mikrovállalkozás</t>
  </si>
  <si>
    <t>mikro</t>
  </si>
  <si>
    <t>Kisvállalkozás</t>
  </si>
  <si>
    <t>kis</t>
  </si>
  <si>
    <t>Középvállalkozás</t>
  </si>
  <si>
    <t>közép</t>
  </si>
  <si>
    <t>Nagyvállalkozás</t>
  </si>
  <si>
    <t>nagy</t>
  </si>
  <si>
    <t>Éves nettó árbevétel (E EUR)</t>
  </si>
  <si>
    <t>MNB árfolyam december 31-én</t>
  </si>
  <si>
    <t>Nettó árbevétel E Ft.</t>
  </si>
  <si>
    <t>Mérlegfőösszeg (E EUR)</t>
  </si>
  <si>
    <t>Mérleg főösszeg E Ft.</t>
  </si>
  <si>
    <t xml:space="preserve">Nem minősül KKV-nak az a vállalkozás, amelyben az állam vagy az önkormányzat közvetlen vagy közvetett tulajdoni részesedése - tőke vagy szavazati joga alapján - külön-külön vagy együttesen </t>
  </si>
  <si>
    <t>meghaladja a 25%-ot.</t>
  </si>
  <si>
    <t>Önálló vállalkozás (nincs a vonatkozó törvény szerinti partner, vagy kapcsolódó vállalkozás) esetében  az (egyszerűsített) éves beszámoló adatait kell alapul venni.</t>
  </si>
  <si>
    <t xml:space="preserve">A megjelölt mutatókat partner, vagy kapcsolódó vállalkozás esetén az utolsó összevont (konszolidált) beszámoló, ennek hiányában éves beszámoló vagy egyszerűsített éves beszámoló </t>
  </si>
  <si>
    <t>szerinti foglalkoztatotti létszám és nettó árbevétel vagy mérlegfőösszeg alapján kell meghatározni.</t>
  </si>
  <si>
    <t>Minősítés a következő üzleti évre:</t>
  </si>
  <si>
    <t>Minősítés az üzleti évre:</t>
  </si>
  <si>
    <t>A munkalap elkészítésénél figyelmmel kell lenni a kis- és középvállalkozásokról, fejlődésük támogatásáról szóló 2004. évi XXXIV.  törvény vonatkozó előírásaira is.</t>
  </si>
  <si>
    <t xml:space="preserve"> </t>
  </si>
  <si>
    <t>Dátum:</t>
  </si>
  <si>
    <t>Készítette:</t>
  </si>
  <si>
    <t>Mérleg</t>
  </si>
  <si>
    <t>Előző év</t>
  </si>
  <si>
    <t>Tárgyév</t>
  </si>
  <si>
    <t>Megjegyzés</t>
  </si>
  <si>
    <t>Eszköz - Forrás egyezőség</t>
  </si>
  <si>
    <t>Adózott eredmény  (Mérlegben - Ök eredménykimutatásban)</t>
  </si>
  <si>
    <t>Értékhelyesbítés  =  Értékelési tartalék</t>
  </si>
  <si>
    <t>Saját termelésű készlet változás  ( Mérleg - Ök eredménykimutatás)</t>
  </si>
  <si>
    <t>Cash Flow  - Beszámoló CF</t>
  </si>
  <si>
    <t>Cash-Flow</t>
  </si>
  <si>
    <t>-</t>
  </si>
  <si>
    <t>a</t>
  </si>
  <si>
    <t>b</t>
  </si>
  <si>
    <t>c</t>
  </si>
  <si>
    <t>d</t>
  </si>
  <si>
    <t>e</t>
  </si>
  <si>
    <t xml:space="preserve">
</t>
  </si>
  <si>
    <r>
      <t xml:space="preserve">Használati útmutató: </t>
    </r>
    <r>
      <rPr>
        <i/>
        <sz val="12"/>
        <rFont val="Arial Narrow"/>
        <family val="2"/>
        <charset val="238"/>
      </rPr>
      <t>Töltse ki a bézs színű adatcellákat, a fehér cellák képleteit ne írja felül.</t>
    </r>
  </si>
  <si>
    <t>Tárgyévi 
Mérleg. Ek.,</t>
  </si>
  <si>
    <t>Fk., Analitika,
Módosítás</t>
  </si>
  <si>
    <t>Beszámolóból számított változás eltérése</t>
  </si>
  <si>
    <t>ELLENŐRZÉSE</t>
  </si>
  <si>
    <t>Mérleg (Tárgyévi pénzeszköz-Előző évi pénzeszköz)</t>
  </si>
  <si>
    <t>ELTÉRÉS (akkor jó, ha nulla)</t>
  </si>
  <si>
    <t>Egyéb követelések</t>
  </si>
  <si>
    <t>HUF</t>
  </si>
  <si>
    <t>Egyéb rövid lejáratú kötelezettségek</t>
  </si>
  <si>
    <t>Immateriális javak és tárgyi eszközök változása</t>
  </si>
  <si>
    <t>Saját tőke</t>
  </si>
  <si>
    <t>Jegyzett tőke</t>
  </si>
  <si>
    <t>Jegyzett de még be nem fizetett tőke (-)</t>
  </si>
  <si>
    <t>Tőketartalék</t>
  </si>
  <si>
    <t>Eredménytartalék</t>
  </si>
  <si>
    <t>Lekötött tartalék</t>
  </si>
  <si>
    <t>Értékelési tartalék</t>
  </si>
  <si>
    <t>Adózott eredmény</t>
  </si>
  <si>
    <t>Céltartalékok</t>
  </si>
  <si>
    <t>Kötelezettségek</t>
  </si>
  <si>
    <t>Hátrasorolt kötelezettség</t>
  </si>
  <si>
    <t>Hosszú lejáratú kötelezettségek</t>
  </si>
  <si>
    <t>Rövid lejáratú kötelezettségek</t>
  </si>
  <si>
    <t>Passzív időbeli elhatározások</t>
  </si>
  <si>
    <t>FORRÁSOK(PASSZIVÁK)ÖSSZESEN</t>
  </si>
  <si>
    <t>Befektetett eszközök összesen</t>
  </si>
  <si>
    <t>Immateriális javak</t>
  </si>
  <si>
    <t>Alapítás átszervezés aktívált értéke</t>
  </si>
  <si>
    <t>Kisérleti fejlesztés aktivált értéke</t>
  </si>
  <si>
    <t>Vagyoni értékü jogok</t>
  </si>
  <si>
    <t>Szellemi termékek</t>
  </si>
  <si>
    <t>Üzleti vagy cégérték</t>
  </si>
  <si>
    <t>Immateriális javakra adott előlegek</t>
  </si>
  <si>
    <t>Immateriális javak értékhelyesbítése</t>
  </si>
  <si>
    <t>Tárgyi eszközök</t>
  </si>
  <si>
    <t>Ingatlanok és a kapcs. vagyoni értékű jogok</t>
  </si>
  <si>
    <t>Műszaki berendezések, gépek, járművek</t>
  </si>
  <si>
    <t>Egyéb berendezések, felszerelések, járművek</t>
  </si>
  <si>
    <t>Tenyészállatok</t>
  </si>
  <si>
    <t>Beruházások, felújítások</t>
  </si>
  <si>
    <t>Beruházásokra adott előleg</t>
  </si>
  <si>
    <t>Tárgyi eszközök értékhelyesbítése</t>
  </si>
  <si>
    <t>Befektetett pénzügyi eszközök</t>
  </si>
  <si>
    <t>Tartós részesedés kapcsolt vállalkozásban</t>
  </si>
  <si>
    <t>Tartósan adott kölcsön kapcsolt váll.-ban</t>
  </si>
  <si>
    <t>Tartós jelentős tulajdoni részesedés</t>
  </si>
  <si>
    <t>Tartósan adott kölcsön jelentős tul. rész. visz. váll.</t>
  </si>
  <si>
    <t>Egyéb tartós részesedés</t>
  </si>
  <si>
    <t>Tartósan adott kölcsön e. rész. visz. álló váll.-ban</t>
  </si>
  <si>
    <t>Egyéb tartósan adott kölcsön</t>
  </si>
  <si>
    <t>Tartós hitelviszonyt megt. értékpapír</t>
  </si>
  <si>
    <t>Befektetett pénzügyi eszközök értékh.</t>
  </si>
  <si>
    <t>Befektetett pénzügyi eszközök értékelési kül.</t>
  </si>
  <si>
    <t>Forgóeszközök összesen</t>
  </si>
  <si>
    <t>I. Készletek</t>
  </si>
  <si>
    <t>Anyagok</t>
  </si>
  <si>
    <t>Befejezetlen termelés és félkész termékek</t>
  </si>
  <si>
    <t>Növendék-,hízó-és egyéb állatok</t>
  </si>
  <si>
    <t>Késztermékek</t>
  </si>
  <si>
    <t>Áruk</t>
  </si>
  <si>
    <t>Készletre adott előlegek</t>
  </si>
  <si>
    <t>II. Követelések</t>
  </si>
  <si>
    <t>Követelések áruszáll. és szolgáltatásokból</t>
  </si>
  <si>
    <t>Követelések kapcs. vállalkozással szemben</t>
  </si>
  <si>
    <t>Követelések jelentős tul. rész visz. vállalkozással szemben</t>
  </si>
  <si>
    <t>Követelések e. rész. visz. lévő váll. szemben</t>
  </si>
  <si>
    <t>Váltókövetelések</t>
  </si>
  <si>
    <t>Követelések értékelési különbözete</t>
  </si>
  <si>
    <t>Származékos ügyletek pozitív értékelési kül.</t>
  </si>
  <si>
    <t>III. Értékpapírok</t>
  </si>
  <si>
    <t>Részesedés kapcsolt vállalkozásban</t>
  </si>
  <si>
    <t>Jelentős tulajdoni részesedés</t>
  </si>
  <si>
    <t>Egyéb részesedés</t>
  </si>
  <si>
    <t>Saját részvények, saját üzletrészek</t>
  </si>
  <si>
    <t>Forgatási célú hitelv. megtestesítő értékpapírok</t>
  </si>
  <si>
    <t>Értékpapírok értékelési különbözete</t>
  </si>
  <si>
    <t>V. Pénzeszközök</t>
  </si>
  <si>
    <t>Pénztár, csekkek</t>
  </si>
  <si>
    <t>Bankbetétek</t>
  </si>
  <si>
    <t>Aktív időbeli elhatárolások összesen</t>
  </si>
  <si>
    <t>Bevételek aktív időbeli elhatárolása</t>
  </si>
  <si>
    <t>Költségek ráfordítások aktív időbeli elhat.</t>
  </si>
  <si>
    <t>Halasztott ráfordítások</t>
  </si>
  <si>
    <t>Saját tőke összesen</t>
  </si>
  <si>
    <t xml:space="preserve">Jegyzett tőke </t>
  </si>
  <si>
    <r>
      <t>Ebből:</t>
    </r>
    <r>
      <rPr>
        <sz val="10"/>
        <rFont val="Arial Narrow"/>
        <family val="2"/>
        <charset val="238"/>
      </rPr>
      <t xml:space="preserve"> visszavásárolt tulaj. rész. névértéken</t>
    </r>
  </si>
  <si>
    <t>Jegyzett, de még be nem fizetett tőke (-)</t>
  </si>
  <si>
    <t>Céltartalékok összesen</t>
  </si>
  <si>
    <t>Céltartalék a várható kötelezettségekre</t>
  </si>
  <si>
    <t>Céltartalék a jövőbeni költségekre</t>
  </si>
  <si>
    <t>Egyéb céltartalék</t>
  </si>
  <si>
    <t>Kötelezettségek  összesen</t>
  </si>
  <si>
    <t xml:space="preserve">Hátrasorolt kötelezettségek    </t>
  </si>
  <si>
    <t>Hátrasorolt köt.-ek kapcs.t váll. szemben</t>
  </si>
  <si>
    <t>Hátrasorolt köt.-ek jelentős tul. rész. váll. szemben</t>
  </si>
  <si>
    <t>Hátrasorolt köt.-ek e. rész. visz. lévő váll. sz.</t>
  </si>
  <si>
    <t>Hátrasorolt köt-ek e. gazdálkodóval szemben</t>
  </si>
  <si>
    <t>Hosszú lejáratra kapott kölcsönök</t>
  </si>
  <si>
    <t>Átváltoztatható kötvények</t>
  </si>
  <si>
    <t>Tartozások kötvénykibocsátások</t>
  </si>
  <si>
    <t>Beruházási és fejlesztési hitelek</t>
  </si>
  <si>
    <t>Egyéb hosszú lejáratú hitelek</t>
  </si>
  <si>
    <t xml:space="preserve">Tartós kötelezettségek kapcsolt váll. szemben </t>
  </si>
  <si>
    <t xml:space="preserve">Tartós kötelezettségek jelentős tul. rész. váll. szemben </t>
  </si>
  <si>
    <t>Tartós köt.-ek e. rész. visz. lévő váll. szemben</t>
  </si>
  <si>
    <t>Egyéb hosszú lejáratú kötelezettségek</t>
  </si>
  <si>
    <t xml:space="preserve"> Rövid lejáratú kölcsönök</t>
  </si>
  <si>
    <t xml:space="preserve"> - Ebből: az átváltoztatható kötvények</t>
  </si>
  <si>
    <t xml:space="preserve"> Rövid lejáratú hitelek</t>
  </si>
  <si>
    <t>Vevőtől kapott előlegek</t>
  </si>
  <si>
    <t xml:space="preserve">Kötelezettségek áruszállításból és szolg.-ból </t>
  </si>
  <si>
    <t>Váltótartozások</t>
  </si>
  <si>
    <t>Rövid lejáratú köt.-ek kapcsolt váll. szemben</t>
  </si>
  <si>
    <t>Rövid lejáratú köt.-ek jelentős tul. rész. váll. szemben</t>
  </si>
  <si>
    <t>Rövid lejáratú köt.-ek e. rész.visz. lévő váll.sz.</t>
  </si>
  <si>
    <t>Kötelezettségek értékelési különbözete</t>
  </si>
  <si>
    <t>Származékos ügyletek negatív értékelési kül.</t>
  </si>
  <si>
    <t xml:space="preserve">Passzív időbeli elhatárolások </t>
  </si>
  <si>
    <t>Bevételek passzív időbeli elhatárolása</t>
  </si>
  <si>
    <t>Költségek ráfordítások passzív időbeli elhat.</t>
  </si>
  <si>
    <t>Halasztott bevételek</t>
  </si>
  <si>
    <t>VAGYONI HELYZET MUTATÓI</t>
  </si>
  <si>
    <t>Mutató megnevezése</t>
  </si>
  <si>
    <t>Mutató számítása</t>
  </si>
  <si>
    <t>Változás</t>
  </si>
  <si>
    <t>Összeg</t>
  </si>
  <si>
    <t>%</t>
  </si>
  <si>
    <t>Tartósan befektett eszközök aránya</t>
  </si>
  <si>
    <t>Befektetett eszközök</t>
  </si>
  <si>
    <t>Eszközök összesen</t>
  </si>
  <si>
    <t>Forgóeszközök aránya</t>
  </si>
  <si>
    <t>Forgóeszközök</t>
  </si>
  <si>
    <t>Befektetett eszközök fedezettsége</t>
  </si>
  <si>
    <t>Tárgyi eszközök fedezettsége</t>
  </si>
  <si>
    <t>Tőkeerősség (Saját tőke arány)</t>
  </si>
  <si>
    <t>Források összesen</t>
  </si>
  <si>
    <t>Rövid lejáratú köte-     lezettségek aránya</t>
  </si>
  <si>
    <t>Rövid lejáratú köt.</t>
  </si>
  <si>
    <t>Hosszú lejáratú kötelezettségek aránya</t>
  </si>
  <si>
    <t>Hosszú lejáratú köt.</t>
  </si>
  <si>
    <t>Kötelezettségek aránya</t>
  </si>
  <si>
    <t>VAGYON MŰKÖDTETÉS HATÉKONYSÁGA</t>
  </si>
  <si>
    <t>Eszközök fordulatszáma</t>
  </si>
  <si>
    <t>Nettó árbevétel</t>
  </si>
  <si>
    <t>Tárgyi eszközök fordulatszáma</t>
  </si>
  <si>
    <t>Adatkiegészítés !!!!</t>
  </si>
  <si>
    <t>Készletek fordulatszáma</t>
  </si>
  <si>
    <t>Előző év elötti év</t>
  </si>
  <si>
    <t>Átlagos készletek</t>
  </si>
  <si>
    <t>Készlet</t>
  </si>
  <si>
    <t>Saját tőke fordulatszáma</t>
  </si>
  <si>
    <t>LIKVIDITÁSI MUTATÓK</t>
  </si>
  <si>
    <t>Lidviditási mutató I. (Current ratio)</t>
  </si>
  <si>
    <t>Lidviditási mutató II. (Quick ratio -gyors ráta)</t>
  </si>
  <si>
    <t>Forgóeszközök-Készletek</t>
  </si>
  <si>
    <t>Lidviditási mutató III.</t>
  </si>
  <si>
    <t>Pénzeszk.+értékpapírok</t>
  </si>
  <si>
    <t xml:space="preserve">Lidviditási mutató IV.                 </t>
  </si>
  <si>
    <t>Pénzeszközök</t>
  </si>
  <si>
    <t>PÉNZÜGYI STRUKTÚRA MUTATÓI</t>
  </si>
  <si>
    <t>Hitelfedezettségi mutató</t>
  </si>
  <si>
    <t>Követelések</t>
  </si>
  <si>
    <t>Eladósodottság foka</t>
  </si>
  <si>
    <t>Dinamikus likviditás</t>
  </si>
  <si>
    <t>Üzemi tev. eredménye</t>
  </si>
  <si>
    <t>Vevő / Szállítói állomány aránya</t>
  </si>
  <si>
    <t>Vevők</t>
  </si>
  <si>
    <t>Szállítók</t>
  </si>
  <si>
    <t>Vevők átfutási                                 ideje</t>
  </si>
  <si>
    <t>Átlagos vevő állomány</t>
  </si>
  <si>
    <t>Szállítók átfutási                                 ideje</t>
  </si>
  <si>
    <t>Átlagos szállítói állomány</t>
  </si>
  <si>
    <t>Anyagjellegű ráfordítások</t>
  </si>
  <si>
    <t xml:space="preserve">            ADÓSSÁGSZOLGÁLAT</t>
  </si>
  <si>
    <t>Kamatfedezet</t>
  </si>
  <si>
    <t>Fizetett kamatok és kjr.</t>
  </si>
  <si>
    <t>Kamat,adó és értékcs. előtti fedezet( EBITDA fed)</t>
  </si>
  <si>
    <t>Üzemi tev. eredménye+écs.</t>
  </si>
  <si>
    <t>Cash Flow fedezet</t>
  </si>
  <si>
    <t>Adózott eredmény+amortizáció</t>
  </si>
  <si>
    <t>Adósság visszafizető képesség</t>
  </si>
  <si>
    <t>Több fokozatú likviditási mérleg</t>
  </si>
  <si>
    <t>E  s  z  k  ö  z  ö  k</t>
  </si>
  <si>
    <t>F  o  r  r  á  s  o  k</t>
  </si>
  <si>
    <t>I.</t>
  </si>
  <si>
    <t>Pénzeszközök és értékpapírok</t>
  </si>
  <si>
    <t>Rövid távú kötelezettségek (1 hó)</t>
  </si>
  <si>
    <t>Értékpapírok ( forgóeszközből)</t>
  </si>
  <si>
    <t>II.</t>
  </si>
  <si>
    <t>Szállítói kötelezettségek és váltótart.</t>
  </si>
  <si>
    <t>Követelések áruszáll. és szolg.</t>
  </si>
  <si>
    <t xml:space="preserve">Szállítói kötelezettségek </t>
  </si>
  <si>
    <t>Váltó tartozások</t>
  </si>
  <si>
    <t>Értékpapírok</t>
  </si>
  <si>
    <t>III.</t>
  </si>
  <si>
    <t>Készletek</t>
  </si>
  <si>
    <t>Rövid lejár. egyéb kötelezettségek</t>
  </si>
  <si>
    <t>Vásárolt készletek</t>
  </si>
  <si>
    <t>Rövid lejáratú kölcsönök</t>
  </si>
  <si>
    <t>Saját termelésű készletek</t>
  </si>
  <si>
    <t>Rövid lejáratú hitelek</t>
  </si>
  <si>
    <t>Egyéb rövid kötelezettségek</t>
  </si>
  <si>
    <t>Értékelési különbözet</t>
  </si>
  <si>
    <t>IV.</t>
  </si>
  <si>
    <t>Aktív időbeli elhatárolások</t>
  </si>
  <si>
    <t>Céltartalékok és passzív időb. elhat.</t>
  </si>
  <si>
    <t>Passzív időbeli elhatárolások</t>
  </si>
  <si>
    <t>V.</t>
  </si>
  <si>
    <t>Egyéb eszközök</t>
  </si>
  <si>
    <t>Egyéb források</t>
  </si>
  <si>
    <t>Eszközök összesen:</t>
  </si>
  <si>
    <t>Források összesen:</t>
  </si>
  <si>
    <t>Likviditási mérlegből számított mutatók:</t>
  </si>
  <si>
    <t>Eszköz</t>
  </si>
  <si>
    <t>Forrás</t>
  </si>
  <si>
    <t>Likviditási mutató I.</t>
  </si>
  <si>
    <t>Likviditási mutató II.</t>
  </si>
  <si>
    <t>Likviditási mutató III.</t>
  </si>
  <si>
    <t>Likviditási mutató IV.</t>
  </si>
  <si>
    <t>A költségszerkezet alakulása</t>
  </si>
  <si>
    <t>Az eredménykimutatás összköltség eljárással "A" változat alapján</t>
  </si>
  <si>
    <t>A tétel megnevezése</t>
  </si>
  <si>
    <t xml:space="preserve">  Nettó árbevétel</t>
  </si>
  <si>
    <t xml:space="preserve">  Saját termelésű készletek állományváltozása</t>
  </si>
  <si>
    <t xml:space="preserve">  Saját előállítású eszközök aktívált értéke</t>
  </si>
  <si>
    <t xml:space="preserve"> Bruttó árbevétel / teljesítmény</t>
  </si>
  <si>
    <t xml:space="preserve">  Egyéb bevétel</t>
  </si>
  <si>
    <t>Összes bevétel</t>
  </si>
  <si>
    <t xml:space="preserve">  Anyagköltség</t>
  </si>
  <si>
    <t xml:space="preserve">  Igénybe vett szolgáltatások értéke</t>
  </si>
  <si>
    <t xml:space="preserve">  Egyéb szolgáltatások értéke</t>
  </si>
  <si>
    <t xml:space="preserve">  Eladott áruk beszerzési értéke</t>
  </si>
  <si>
    <t xml:space="preserve">  Eladott (közvetített) szolgáltatások értéke</t>
  </si>
  <si>
    <t xml:space="preserve"> Anyagjellegű ráfordítások</t>
  </si>
  <si>
    <t xml:space="preserve">  Bérköltség</t>
  </si>
  <si>
    <t xml:space="preserve">  Személyi jellegű egyéb kifizetések</t>
  </si>
  <si>
    <t xml:space="preserve">  Bérjárulékok</t>
  </si>
  <si>
    <t xml:space="preserve"> Személyi jellegű ráfordítások</t>
  </si>
  <si>
    <t xml:space="preserve">  Értékcsökkenési leírás</t>
  </si>
  <si>
    <t xml:space="preserve">  Egyéb ráfordítások</t>
  </si>
  <si>
    <t>Összes költség és ráfordítás</t>
  </si>
  <si>
    <t>Üzemi (üzleti) tevékenység eredménye/Összes bevétel</t>
  </si>
  <si>
    <t>Üzemi (üzleti) tevékenység eredménye/Költség, ráfordítás</t>
  </si>
  <si>
    <t>Eredménykategóriák</t>
  </si>
  <si>
    <t>Üzemi ered-  mény %-ban</t>
  </si>
  <si>
    <t>Üzemi eredmény</t>
  </si>
  <si>
    <t>Pénzügyi müveletek eredménye</t>
  </si>
  <si>
    <t>Adózás előtti eredmény</t>
  </si>
  <si>
    <t>Adófizetési kötelezettség</t>
  </si>
  <si>
    <t>A jövedelmezőség alakulása</t>
  </si>
  <si>
    <t>Árbevétel arányos üzleti eredménye</t>
  </si>
  <si>
    <t>Üzemi (üzleti) eredmény</t>
  </si>
  <si>
    <t>Tőkearányos üzleti eredmény</t>
  </si>
  <si>
    <t>Eszközarányos üzleti eredmény</t>
  </si>
  <si>
    <t>Összes eszköz</t>
  </si>
  <si>
    <t>Bevétel arányos adózás előtti eredménye</t>
  </si>
  <si>
    <t>Tőkearányos adózás előtti eredmény</t>
  </si>
  <si>
    <t>Eszközarányos adózás előtti eredmény</t>
  </si>
  <si>
    <t>Jegyzettőkearányos adózott eredmény</t>
  </si>
  <si>
    <t>Költségek és ráfordítások alakulása</t>
  </si>
  <si>
    <t>Megnevezés</t>
  </si>
  <si>
    <t>Változás %</t>
  </si>
  <si>
    <t>Anyagköltség</t>
  </si>
  <si>
    <t>Igénybe vett szolgáltatások értéke</t>
  </si>
  <si>
    <t>Egyéb szolgáltatások értéke</t>
  </si>
  <si>
    <t>Eladott áruk beszerzési értéke</t>
  </si>
  <si>
    <t>Eladott (közvetített) szolgáltatások értéke</t>
  </si>
  <si>
    <t>Anyagjellegű ráfordítások összesen</t>
  </si>
  <si>
    <t>Bérköltség</t>
  </si>
  <si>
    <t>Személyi jellegű egyéb kifizetések</t>
  </si>
  <si>
    <t>Bérjárulékok</t>
  </si>
  <si>
    <t>Személyi jellegű ráfordítások összesen</t>
  </si>
  <si>
    <t>Értékcsökkenési leírás</t>
  </si>
  <si>
    <t>Egyéb ráfordítások</t>
  </si>
  <si>
    <t>Üzemi tevékenységek költségei és ráfordításai</t>
  </si>
  <si>
    <t>Pénzügyi műveletek ráfordításai</t>
  </si>
  <si>
    <t>Költségek és ráfordítások</t>
  </si>
  <si>
    <t>Mutatók</t>
  </si>
  <si>
    <t>Mutatószámok</t>
  </si>
  <si>
    <t>Képzése</t>
  </si>
  <si>
    <t>(%)</t>
  </si>
  <si>
    <t>Befektetett eszközök aránya</t>
  </si>
  <si>
    <t>Forgóeszközök+Aktív időbeli elhatárolások</t>
  </si>
  <si>
    <t>Saját tőke aránya</t>
  </si>
  <si>
    <t>Összes forrás</t>
  </si>
  <si>
    <t>Tőke multiplikátor</t>
  </si>
  <si>
    <t>Tőke forgási sebessége</t>
  </si>
  <si>
    <t>Likviditási mutató I.            (Current ratio)</t>
  </si>
  <si>
    <t>Likviditási mutató II.           (Quick ratio - gyors ráta)</t>
  </si>
  <si>
    <t>Forgóeszközök-készletek</t>
  </si>
  <si>
    <t>Pénzeszközök+Értékpapírok</t>
  </si>
  <si>
    <t>Saját tőke hatékonysága</t>
  </si>
  <si>
    <t>A  D  A  T  L  A  P</t>
  </si>
  <si>
    <t>Nettó árbevétel:</t>
  </si>
  <si>
    <t>Mérlegfőösszeg:</t>
  </si>
  <si>
    <t>Átlagos állományi létszám:</t>
  </si>
  <si>
    <t>Adózott eredmény:</t>
  </si>
  <si>
    <t>Beszámoló dátuma:</t>
  </si>
  <si>
    <t>Beszámoló formája:</t>
  </si>
  <si>
    <t>Mérleg, eredménykimutatás formája:</t>
  </si>
  <si>
    <t>Üzemi (üzleti) tevékenység eredményének megállapítása:</t>
  </si>
  <si>
    <t>A. Befektetett eszközök</t>
  </si>
  <si>
    <t>B. Forgóeszközök</t>
  </si>
  <si>
    <t>C. Aktív időbeli elhatárolások</t>
  </si>
  <si>
    <t xml:space="preserve">ESZKÖZÖK (AKTIVÁK) ÖSSZESEN </t>
  </si>
  <si>
    <t xml:space="preserve">D. Saját tőke </t>
  </si>
  <si>
    <t>D.I. JEGYZETT TŐKE</t>
  </si>
  <si>
    <t>E. Céltartalékok</t>
  </si>
  <si>
    <t>F. Kötelezettségek</t>
  </si>
  <si>
    <t>G. Passzív időbeli elhatárolások</t>
  </si>
  <si>
    <t xml:space="preserve">FORRÁSOK (PASSZIVÁK) ÖSSZESEN </t>
  </si>
  <si>
    <t xml:space="preserve">ÜZEMI (ÜZLETI) TEVÉKENYSÉG EREDMÉNYE </t>
  </si>
  <si>
    <t>PÉNZÜGYI MŰVELETEK EREDMÉNYE</t>
  </si>
  <si>
    <t>ADÓZÁS ELŐTTI EREDMÉNY</t>
  </si>
  <si>
    <t>ADÓZOTT EREDMÉNY</t>
  </si>
  <si>
    <t>Bármely nyelv</t>
  </si>
  <si>
    <t>A. Befektetett eszközök (2.+10.+18 sor)</t>
  </si>
  <si>
    <t>A. Fixed assets (2.+10.+18.)</t>
  </si>
  <si>
    <t>A. Anlagevermögen  (Z. 2.+10.+18.)</t>
  </si>
  <si>
    <t>I. IMMATERIÁLIS JAVAK (3.-9. sorok)</t>
  </si>
  <si>
    <t xml:space="preserve">  I. INTANGIBLE ASSETS (3.-9.)</t>
  </si>
  <si>
    <t xml:space="preserve">  I. IMMATERIELLE VERMÖGENSGEGENSTÄNDE (Z. 3.-9.)</t>
  </si>
  <si>
    <t>1. Alapítás-átszervezés aktívált értéke</t>
  </si>
  <si>
    <t xml:space="preserve">   Capitalised value of formation/reorganisation expenses </t>
  </si>
  <si>
    <t xml:space="preserve">    Gründungs- und Umstrukturierungskosten </t>
  </si>
  <si>
    <t>2. Kísérleti fejlesztés aktivált értéke</t>
  </si>
  <si>
    <t xml:space="preserve">   Capitalised value of research and development</t>
  </si>
  <si>
    <t xml:space="preserve">    Forschungs- und Entwicklungskosten </t>
  </si>
  <si>
    <t>3. Vagyoni értékű jogok</t>
  </si>
  <si>
    <t xml:space="preserve">    Concessions, licenses and similar rights </t>
  </si>
  <si>
    <t xml:space="preserve">    Verkehrsfähige Rechte </t>
  </si>
  <si>
    <t>4. Szellemi termékek</t>
  </si>
  <si>
    <t xml:space="preserve">    Trade-marks, patents and similar assets</t>
  </si>
  <si>
    <t xml:space="preserve">    Geistiges Eigentum </t>
  </si>
  <si>
    <t>5. Üzleti vagy cégérték</t>
  </si>
  <si>
    <t xml:space="preserve">    Goodwill </t>
  </si>
  <si>
    <t xml:space="preserve">    Geschäfts- oder Firmenwert </t>
  </si>
  <si>
    <t>6. Immateriális javakra adott előlegek</t>
  </si>
  <si>
    <t xml:space="preserve">    Advances and prepayments on intangible assets </t>
  </si>
  <si>
    <t xml:space="preserve">    Geleistete Anzahlungen für immaterielle Vermögensgegenstände </t>
  </si>
  <si>
    <t>7. Immateriális javak értékhelyesbítése</t>
  </si>
  <si>
    <t xml:space="preserve">    Adjusted value of intangible assets </t>
  </si>
  <si>
    <t xml:space="preserve">    Wertberichtigung der immateriellen Vermögesgegenstände </t>
  </si>
  <si>
    <t>II. TÁRGYI ESZKÖZÖK (11.-17. sorok)</t>
  </si>
  <si>
    <t xml:space="preserve">  II. TANGIBLE ASSETS  (11.-17.)</t>
  </si>
  <si>
    <t xml:space="preserve">  II. SACHANLAGEN  (Z. 11.-17. )</t>
  </si>
  <si>
    <t>1. Ingatlanok és a kapcsolódó vagyoni értékű jogok</t>
  </si>
  <si>
    <t xml:space="preserve">    Land and buildings and rights to immovables </t>
  </si>
  <si>
    <t xml:space="preserve">    Grundstücke und Gebäude sowie die damit verbundenen verkehrsfähigen Rechte </t>
  </si>
  <si>
    <t>2. Műszaki berendezések, gépek, járművek</t>
  </si>
  <si>
    <t xml:space="preserve">    Plant and machinery, vehicles </t>
  </si>
  <si>
    <t xml:space="preserve">    Technische Anlagen, Maschinen und Fahrzeuge </t>
  </si>
  <si>
    <t>3. Egyéb berendezések, felszerelések, járművek</t>
  </si>
  <si>
    <t xml:space="preserve">    Other equipment, fixture and fittings, vehicles </t>
  </si>
  <si>
    <t xml:space="preserve">    Sonstige Einrichtungen, Ausrüstungen und Fahrzeuge</t>
  </si>
  <si>
    <t>4. Tenyészállatok</t>
  </si>
  <si>
    <t xml:space="preserve">    Breeding stock </t>
  </si>
  <si>
    <t xml:space="preserve">    Zuchttiere </t>
  </si>
  <si>
    <t>5. Beruházások, felújítások</t>
  </si>
  <si>
    <t xml:space="preserve">    Assets in course of construction </t>
  </si>
  <si>
    <t xml:space="preserve">    Anlagen im Bau und Erneuerungen </t>
  </si>
  <si>
    <t>6. Beruházásokra adott előlegek</t>
  </si>
  <si>
    <t xml:space="preserve">     Prepayment on assets in course of construction </t>
  </si>
  <si>
    <t xml:space="preserve">    Geleistete Anzahlungen für Investitionen </t>
  </si>
  <si>
    <t>7. Tárgyi eszközök értékhelyesbítése</t>
  </si>
  <si>
    <t xml:space="preserve">    Adjusted value of tangible assets </t>
  </si>
  <si>
    <t xml:space="preserve">    Wertberichtigung der Sachanlagen </t>
  </si>
  <si>
    <t>III. BEFEKTETETT PÉNZÜGYI ESZKÖZÖK (19.-28. sorok)</t>
  </si>
  <si>
    <t xml:space="preserve">  III. FINANCIAL INVESTMENTS (19.-28.)</t>
  </si>
  <si>
    <t xml:space="preserve">  III. FINANZANLAGEN  (Z. 19.-28.)</t>
  </si>
  <si>
    <t>1. Tartós részesedés kapcsolt vállalkozásban</t>
  </si>
  <si>
    <t xml:space="preserve">    Long-term participations in affiliated undertakings </t>
  </si>
  <si>
    <t xml:space="preserve">    Dauerhafte Beteiligungen an verbundenen Unternehmen </t>
  </si>
  <si>
    <t>2. Tartósan adott kölcsön kapcsolt vállalkozásban</t>
  </si>
  <si>
    <t xml:space="preserve">    Long-term credit to affiliated undertakings</t>
  </si>
  <si>
    <t xml:space="preserve">    Dauerhaft erteilte Ausleihungen an verbundene Unternehmen </t>
  </si>
  <si>
    <t>3. Tartós jelentős tulajdoni részesedés</t>
  </si>
  <si>
    <t xml:space="preserve">    Long-term major participating interests</t>
  </si>
  <si>
    <t xml:space="preserve"> Dauerhafte bedeutende Beteiligung</t>
  </si>
  <si>
    <t>4. Tartósan adott kölcsön jelentős tulajdoni részesedési viszonyban álló vállalkozásban</t>
  </si>
  <si>
    <t xml:space="preserve">    Long-term loans to companies linked by virtue of major participating interests</t>
  </si>
  <si>
    <t xml:space="preserve"> Dauerhaft erteilte Ausleihungen an Unternehmen in einem bedeutenden Beteiligungsverhältnis</t>
  </si>
  <si>
    <t>5. Egyéb tartós részesedés</t>
  </si>
  <si>
    <t xml:space="preserve">    Other long-term participations </t>
  </si>
  <si>
    <t xml:space="preserve">    Sonstige dauerhafte Beteiligungen </t>
  </si>
  <si>
    <t>6. Tartósan adott kölcsön egyéb részesedési viszonyban álló vállalkozásban</t>
  </si>
  <si>
    <t xml:space="preserve">     Long-term loan to independent undertakings  </t>
  </si>
  <si>
    <t xml:space="preserve">    Dauerhaft erteilte Ausleihungen an Unternehmen, mit denen ein sonstiges Beteiligungsverhältnis besteht </t>
  </si>
  <si>
    <t>7. Egyéb tartósan adott kölcsön</t>
  </si>
  <si>
    <t xml:space="preserve">    Other long-term loans </t>
  </si>
  <si>
    <t xml:space="preserve">    Sonstige dauerhaft erteilte Ausleihungen </t>
  </si>
  <si>
    <t>8. Tartós hitelviszonyt megtestesítő értékpapír</t>
  </si>
  <si>
    <t xml:space="preserve">    Securities signifying a long-term creditor relationship </t>
  </si>
  <si>
    <t xml:space="preserve">    Wertpapiere des Anlagevermögens </t>
  </si>
  <si>
    <t>9. Befektetett pénzügyi eszközök értékhelyesbítése</t>
  </si>
  <si>
    <t xml:space="preserve">    Adjusted value of financial investments </t>
  </si>
  <si>
    <t xml:space="preserve">    Wertberichtigung der Finanzanlagen </t>
  </si>
  <si>
    <t>10. Befektetett pénzügyi eszközök értékelési különbözete</t>
  </si>
  <si>
    <t xml:space="preserve">    Evaluation difference of financial assets</t>
  </si>
  <si>
    <t xml:space="preserve">    Bewertungsdifferenz der Finanzanlagen</t>
  </si>
  <si>
    <t>B. Forgóeszközök (30.+37.+46.+53)</t>
  </si>
  <si>
    <t>B. Current Assets  (30.+37.+46.+53.)</t>
  </si>
  <si>
    <t>B. Umlaufvermögen  (Z. 30.+37.+46.+53.)</t>
  </si>
  <si>
    <t>I. KÉSZLETEK (31-36. sorok)</t>
  </si>
  <si>
    <t xml:space="preserve">  I. INVENTORIES (31.-36.)</t>
  </si>
  <si>
    <t xml:space="preserve">  I. VORRÄTE  (Z. 31.-36.)</t>
  </si>
  <si>
    <t>1. Anyagok</t>
  </si>
  <si>
    <t xml:space="preserve">    Raw materials and consumables</t>
  </si>
  <si>
    <t xml:space="preserve">    Roh-, Hilfs- und Betriebsstoffe </t>
  </si>
  <si>
    <t>2. Befejezetlen termelés és félkész termékek</t>
  </si>
  <si>
    <t xml:space="preserve">    Work in progress, intermediate and semi-finished products </t>
  </si>
  <si>
    <t xml:space="preserve">    Unvollendete Produktion und halbfertige Erzeugnisse </t>
  </si>
  <si>
    <t>3. Növendék-, hízó- és egyéb állatok</t>
  </si>
  <si>
    <t xml:space="preserve">    Animals for breeding and fattening and other livestock </t>
  </si>
  <si>
    <t xml:space="preserve">    Jung-, Mast- und sonstige Tiere </t>
  </si>
  <si>
    <t>4. Késztermékek</t>
  </si>
  <si>
    <t xml:space="preserve">    Finished products </t>
  </si>
  <si>
    <t xml:space="preserve">    Fertige Erzeugnisse </t>
  </si>
  <si>
    <t>5. Áruk</t>
  </si>
  <si>
    <t xml:space="preserve">    Goods </t>
  </si>
  <si>
    <t xml:space="preserve">    Waren </t>
  </si>
  <si>
    <t>6. Készletekre adott előlegek</t>
  </si>
  <si>
    <t xml:space="preserve">    Prepayments on inventories</t>
  </si>
  <si>
    <t xml:space="preserve">    Geleistete Anzahlungen auf Vorräte </t>
  </si>
  <si>
    <t>II. KÖVETELÉSEK (38.-45.sorok)</t>
  </si>
  <si>
    <t xml:space="preserve">  II. RECEIVABLES (38.-45.)</t>
  </si>
  <si>
    <t xml:space="preserve">  II. FORDERUNGEN  (Z. 38.-45.)</t>
  </si>
  <si>
    <t>1. Követelések áruszállításból és szolgáltatásból (vevők)</t>
  </si>
  <si>
    <t xml:space="preserve">    Accounts receivables </t>
  </si>
  <si>
    <t xml:space="preserve">    Forderungen aus Lieferungen und Leistungen (Käufer) </t>
  </si>
  <si>
    <t>2. Követelések kapcsolt vállalkozással szemben</t>
  </si>
  <si>
    <t xml:space="preserve">    Receivables from affiliated undertakings </t>
  </si>
  <si>
    <t xml:space="preserve">    Forderungen gegen verbundene Unternehmen </t>
  </si>
  <si>
    <t>3. Követelések jelentős tulajdoni részesedési viszonyban lévő vállalkozással szemben</t>
  </si>
  <si>
    <t xml:space="preserve">    Amounts owed by companies with which the company is linked by virtue of major participating interests</t>
  </si>
  <si>
    <t xml:space="preserve">    Forderungen gegen Unternehmen in einem bedeutenden Beteiligungsverhältnis</t>
  </si>
  <si>
    <t>4. Követelések egyéb részesedési viszonyban lévő vállalkozással szemben</t>
  </si>
  <si>
    <t xml:space="preserve">    Receivables from independent undertakings </t>
  </si>
  <si>
    <t xml:space="preserve">    Forderungen gegen Unternehmen, mit denen ein sonstiges Beteiligungsverhaltnis besteht </t>
  </si>
  <si>
    <t>5. Váltókövetelések</t>
  </si>
  <si>
    <t xml:space="preserve">    Bills receivable </t>
  </si>
  <si>
    <t xml:space="preserve">    Wechselforderungen </t>
  </si>
  <si>
    <t>6. Egyéb követelések</t>
  </si>
  <si>
    <t xml:space="preserve">    Other receivables </t>
  </si>
  <si>
    <t xml:space="preserve">    Sonstige Forderungen </t>
  </si>
  <si>
    <t>7. Követelések értékelési különbözete</t>
  </si>
  <si>
    <t xml:space="preserve">    Evaluation difference of debtors</t>
  </si>
  <si>
    <t xml:space="preserve">    Bewertungsdifferenz der Forderungen</t>
  </si>
  <si>
    <t>8. Származékos ügyletek pozitív értékelési különbözete</t>
  </si>
  <si>
    <t xml:space="preserve">    Positive evaluation dirrerence of derivatives</t>
  </si>
  <si>
    <t xml:space="preserve">    Positive Bewertungsdifferenz der derivative Finanzinsturmente</t>
  </si>
  <si>
    <t>III. ÉRTÉKPAPÍROK (47.-52. sorok)</t>
  </si>
  <si>
    <t xml:space="preserve">  III. SECURITIES (47.-52.)</t>
  </si>
  <si>
    <t xml:space="preserve">  III. WERTPAPIERE  (Z. 47.-52.)</t>
  </si>
  <si>
    <t>1. Részesedés kapcsolt vállalkozásban</t>
  </si>
  <si>
    <t xml:space="preserve">    Participations in affiliated undertakings </t>
  </si>
  <si>
    <t xml:space="preserve">    Beteiligungen an verbundenen Unternehmen </t>
  </si>
  <si>
    <t>2. Jelentős tulajdoni részesedés</t>
  </si>
  <si>
    <t xml:space="preserve">    Major participating interests</t>
  </si>
  <si>
    <t xml:space="preserve">    Bedeutende Eigentumsanteile</t>
  </si>
  <si>
    <t>3. Egyéb részesedés</t>
  </si>
  <si>
    <t xml:space="preserve">    Other participations </t>
  </si>
  <si>
    <t xml:space="preserve">    Sonstige Beteiligungen </t>
  </si>
  <si>
    <t>4. Saját részvények, saját üzletrészek</t>
  </si>
  <si>
    <t xml:space="preserve">    Own shares and own partnership shares </t>
  </si>
  <si>
    <t xml:space="preserve">    Eigene Aktien und Anteile </t>
  </si>
  <si>
    <t>5. Forgatási célú hitelviszonyt megtestesítő értékpapírok</t>
  </si>
  <si>
    <t xml:space="preserve">    Securities signifying a creditor relationship for trading purposes </t>
  </si>
  <si>
    <t xml:space="preserve">    Wertpapiere des Umlaufvermögens </t>
  </si>
  <si>
    <t>6. Értékpapírok értékelési különbözete</t>
  </si>
  <si>
    <t xml:space="preserve">    Evaluation difference of investments</t>
  </si>
  <si>
    <t xml:space="preserve">    Bewertungsdifferenz der Wertpapiere</t>
  </si>
  <si>
    <t>IV. PÉNZESZKÖZÖK (54.-55.sorok)</t>
  </si>
  <si>
    <t xml:space="preserve">  IV. LIQUID ASSETS  (50.-51.)</t>
  </si>
  <si>
    <t xml:space="preserve">  IV. FLÜSSIGE MITTEL  (Z. 50.-51.)</t>
  </si>
  <si>
    <t>1. Pénztár, csekkek</t>
  </si>
  <si>
    <t xml:space="preserve">    Cash, checks </t>
  </si>
  <si>
    <t xml:space="preserve">    Kassenbestand, Schecks </t>
  </si>
  <si>
    <t>2. Bankbetétek</t>
  </si>
  <si>
    <t xml:space="preserve">    Bank deposits </t>
  </si>
  <si>
    <t xml:space="preserve">    Bankguthaben </t>
  </si>
  <si>
    <t>C. Aktív időbeli elhatárolások (57.-59.sorok)</t>
  </si>
  <si>
    <t>C. Accrued and deferred assets (57-59.)</t>
  </si>
  <si>
    <t xml:space="preserve">C. Aktive Rechnungsabgrenzungsposten  </t>
  </si>
  <si>
    <t>1. Bevételek aktív időbeli elhatárolása</t>
  </si>
  <si>
    <t xml:space="preserve">    Accrued income </t>
  </si>
  <si>
    <t xml:space="preserve">    Aktive Rechnungsabgrenzungsposten der Erlöse und Erträge </t>
  </si>
  <si>
    <t>2. Költségek, ráfordítások aktív időbeli elhatárolása</t>
  </si>
  <si>
    <t xml:space="preserve">    Accrued expenses </t>
  </si>
  <si>
    <t xml:space="preserve">    Aktive Rechnungsabgrenzungsposten der Kosten und Aufwendungen </t>
  </si>
  <si>
    <t>3. Halasztott ráfordítások</t>
  </si>
  <si>
    <t xml:space="preserve">    Deferred expenses </t>
  </si>
  <si>
    <t xml:space="preserve">    Verschobene Aufwndungen  </t>
  </si>
  <si>
    <t>ESZKÖZÖK összesen  (1.+29.+56)</t>
  </si>
  <si>
    <t>TOTAL ASSETS  (1.+29.+56.)</t>
  </si>
  <si>
    <t>MITTEL (AKTIVAS) INSGESAMT (Z. 01.+29.+56.)</t>
  </si>
  <si>
    <t>D. Saját tőke  (62.+64.+65.+66.+67+68+71.)</t>
  </si>
  <si>
    <t>D. Owners' Equity (62.+64.+65.+66.+67.+68.+71.)</t>
  </si>
  <si>
    <t>D. Eigenkapital  (Z. 62.+64.+65.+66.+67.+68.+71.)</t>
  </si>
  <si>
    <t>I. JEGYZETT TŐKE</t>
  </si>
  <si>
    <t xml:space="preserve">  I. SUBSCRIBED CAPITAL </t>
  </si>
  <si>
    <t xml:space="preserve">  I. GEZEICHNETES KAPITAL </t>
  </si>
  <si>
    <t>Ebből: visszavásárolt tulajdoni részesedés névértéken</t>
  </si>
  <si>
    <t xml:space="preserve">  I/a of which: ownership shares repurchased at face value </t>
  </si>
  <si>
    <t xml:space="preserve">  aus der Zeile 62.: zurückgekaufter Eigentumsanteil zum Nennwert </t>
  </si>
  <si>
    <t>II. JEGYZETT DE MÉG BE NEM FIZETETT TŐKE (-)</t>
  </si>
  <si>
    <t xml:space="preserve">  II. SUBSCRIBED CAPITAL UNPAID (-)</t>
  </si>
  <si>
    <t xml:space="preserve">  II. GEZEICHNETES, ABER NOCH NICHT EINGEZAHLTES KAPITAL (-) </t>
  </si>
  <si>
    <t>III. TŐKETARTALÉK</t>
  </si>
  <si>
    <t xml:space="preserve">  III. CAPITAL RESERVE </t>
  </si>
  <si>
    <t xml:space="preserve">  III. KAPITALRÜCKLAGE </t>
  </si>
  <si>
    <t>IV. EREDMÉNYTARTALÉK</t>
  </si>
  <si>
    <t xml:space="preserve">  IV. ACCUMULATED PROFIT RESERVE </t>
  </si>
  <si>
    <t xml:space="preserve">  IV. GEWINNRÜCKLAGE </t>
  </si>
  <si>
    <t>V. LEKÖTÖTT TARTALÉK</t>
  </si>
  <si>
    <t xml:space="preserve">  V.  TIED-UP RESERVE</t>
  </si>
  <si>
    <t xml:space="preserve">  V.  GEBUNDENE RÜCKLAGEN </t>
  </si>
  <si>
    <t>VI. ÉRTÉKELÉSI TARTALÉK</t>
  </si>
  <si>
    <t xml:space="preserve">  VI. REVALUATION RESERVE (65.-66.)</t>
  </si>
  <si>
    <t xml:space="preserve">  VI. BEWERTUNGSRÜCKLAGE </t>
  </si>
  <si>
    <t>1. Értékhelyesbítés értékelési tartaléka</t>
  </si>
  <si>
    <t xml:space="preserve">       Revaluation reserve</t>
  </si>
  <si>
    <t xml:space="preserve">       Wertberichtungsrücklage</t>
  </si>
  <si>
    <t>2. Valós értékelés értékelési tartaléka</t>
  </si>
  <si>
    <t xml:space="preserve">       Fair value reserve</t>
  </si>
  <si>
    <t xml:space="preserve">       Zeitwert-Rücklage</t>
  </si>
  <si>
    <t>VII. ADÓZOTT EREDMÉNY</t>
  </si>
  <si>
    <t xml:space="preserve">  VII. PROFIT AFTER TAXES</t>
  </si>
  <si>
    <t xml:space="preserve">  VII. BILANZERGEBNIS </t>
  </si>
  <si>
    <t>E. Céltartalékok  (73-75)</t>
  </si>
  <si>
    <t>E. Provisions (73.-75.)</t>
  </si>
  <si>
    <t>E. Rüxkstellungen  (Z. 73.-75.)</t>
  </si>
  <si>
    <t>1. Céltartalék a várható kötelezettségekre</t>
  </si>
  <si>
    <t xml:space="preserve">    Provisions for forward liabilities </t>
  </si>
  <si>
    <t xml:space="preserve">    Rückstellungen für ungewisse Verbindlichkeiten </t>
  </si>
  <si>
    <t>2. Céltartalék a jövőbeni költségekre</t>
  </si>
  <si>
    <t xml:space="preserve">    Provisions for forward expenses </t>
  </si>
  <si>
    <t xml:space="preserve">    Rückstellungen für zukünftige Konsten </t>
  </si>
  <si>
    <t>3. Egyéb céltartalék</t>
  </si>
  <si>
    <t xml:space="preserve">    Other provisions </t>
  </si>
  <si>
    <t xml:space="preserve">    Sonstige Rückstellungen </t>
  </si>
  <si>
    <t>F. Kötelezettségek  (77.+ 82.+ 92. sor)</t>
  </si>
  <si>
    <t>F. Liabilities  (77.+82.+92.)</t>
  </si>
  <si>
    <t>F. Verbindlichkeiten  (Z. 77.+82.+92.)</t>
  </si>
  <si>
    <t>I. HÁTRASOROLT KÖTELEZETTSÉGEK (78.-81. sorok)</t>
  </si>
  <si>
    <t xml:space="preserve"> I. SUBORDINATED LIABILITIES  (78.-81.)  </t>
  </si>
  <si>
    <t xml:space="preserve"> I. NACHRANGIGE VERBINDLICHKEITEN  (78.-81. sor)  </t>
  </si>
  <si>
    <t>1. Hátrasorolt kötelezettségek kapcsolt vállalkozással szemben</t>
  </si>
  <si>
    <t xml:space="preserve">    Subordinated liabilities to affiliated undertakings </t>
  </si>
  <si>
    <t xml:space="preserve">    Nachrangige Verbindlichkeiten gegen verbundene Unternehmen </t>
  </si>
  <si>
    <t>2. Hátrasorolt kötelezettségek jelentős tulajdoni viszonyban lévő vállalkozással szemben</t>
  </si>
  <si>
    <t xml:space="preserve">    Subordinated liabilities to companies linked by virtue of major participating interests</t>
  </si>
  <si>
    <t xml:space="preserve">    Nachrangige Verbindlichkeiten gegen Unternehmen in einem bedeutenden Beteiligungsverhältnis</t>
  </si>
  <si>
    <t>3. Hátrasorolt kötelezettségek egyéb részesedési viszonyban lévő vállalkozással szemben</t>
  </si>
  <si>
    <t xml:space="preserve">    Subordinated liabilities to independent undertakings </t>
  </si>
  <si>
    <t xml:space="preserve">    Nachrangige Verbindlichkeiten gegen Unternehmen in einem sonstigen Beteiligungsverhältnis </t>
  </si>
  <si>
    <t>4. Hátrasorolt kötelezettségek egyéb gazdálkodóval szemben</t>
  </si>
  <si>
    <t xml:space="preserve">    Subordinated liabilities to other economic entities </t>
  </si>
  <si>
    <t xml:space="preserve">    Nachrangige Verbindlichkeiten gegen sonstige Wirtschaftsfürer </t>
  </si>
  <si>
    <t>II. HOSSZÚ LEJÁRATÚ KÖTELEZETTSÉGEK  (83.-91. sorok)</t>
  </si>
  <si>
    <t xml:space="preserve">  II. LONG-TERM LIABILITIES  (83.-91. )</t>
  </si>
  <si>
    <t xml:space="preserve">  II. LANGFRISTIGE VERBINDLICHKEITEN  (Z. 83.-91.)</t>
  </si>
  <si>
    <t>1. Hosszú lejáratra kapott kölcsönök</t>
  </si>
  <si>
    <t xml:space="preserve">    Long-term loans </t>
  </si>
  <si>
    <t xml:space="preserve">    Erhaltene, langfristige Darlehen </t>
  </si>
  <si>
    <t>2. Átváltoztatható és átváltozó kötvények</t>
  </si>
  <si>
    <t xml:space="preserve">    Convertible bonds </t>
  </si>
  <si>
    <t xml:space="preserve">    Wandelschuldverschreibungen </t>
  </si>
  <si>
    <t>3. Tartozások kötvénykibocsátásból</t>
  </si>
  <si>
    <t xml:space="preserve">    Debts on issue of bonds </t>
  </si>
  <si>
    <t xml:space="preserve">    Verbindlichkeiten aus Anleihen </t>
  </si>
  <si>
    <t>4. Beruházási és fejlesztési hitelek</t>
  </si>
  <si>
    <t xml:space="preserve">    Investment and development credits </t>
  </si>
  <si>
    <t xml:space="preserve">    Investitions- und Entwicklungskredite </t>
  </si>
  <si>
    <t>5. Egyéb hosszú lejáratú hitelek</t>
  </si>
  <si>
    <t xml:space="preserve">    Other long-term credits </t>
  </si>
  <si>
    <t xml:space="preserve">    Sonstige langfristige Kredite </t>
  </si>
  <si>
    <t>6. Tartós kötelezettségek kapcsolt vállalkozással szemben</t>
  </si>
  <si>
    <t xml:space="preserve">    Long-term liabilities to affiliated undertakings  </t>
  </si>
  <si>
    <t xml:space="preserve">    Dauerhafte Verbindlichkeiten gegen verbundene Unternehmen  </t>
  </si>
  <si>
    <t>7. Tartós kötelezettségek jelentős tulajdoni részesedési viszonyban lévő vállalkozásokkal szemben</t>
  </si>
  <si>
    <t xml:space="preserve">    Long-term liabilities to companies linked by virtue of major participating interest</t>
  </si>
  <si>
    <t xml:space="preserve">    Dauerhafte Verbindlichkeiten gegen Unternehmen in einem bedeutenden Beteiligungsverhältnis</t>
  </si>
  <si>
    <t>8. Tartós kötelezettségek egyéb részesedési viszonyban lévő vállalkozással szemben</t>
  </si>
  <si>
    <t xml:space="preserve">    Long-term liabilities to independent undertakings </t>
  </si>
  <si>
    <t xml:space="preserve">    Dauerhafte Verbindlichkeiten gegen Unternehmen in einem sonstigen Beteiligungsverhältnis </t>
  </si>
  <si>
    <t>9. Egyéb hosszú lejáratú kötelezettségek</t>
  </si>
  <si>
    <t xml:space="preserve">    Other long-term liabilities </t>
  </si>
  <si>
    <t xml:space="preserve">    Sonstige langfristige Verbindlichkeiten </t>
  </si>
  <si>
    <t>III. RÖVID LEJÁRATÚ KÖTELEZETTSÉGEK (93.+95.-104. sorok)</t>
  </si>
  <si>
    <t xml:space="preserve"> III. CURRENT LIABILITIES (93. and 95.-104.)</t>
  </si>
  <si>
    <t xml:space="preserve"> III. KURZFRISTIGE VERBINDLICHKEITEN  (93. und 95.-104.)</t>
  </si>
  <si>
    <t>1. Rövid lejáratú kölcsönök</t>
  </si>
  <si>
    <t xml:space="preserve">    Short-term bank loans </t>
  </si>
  <si>
    <t xml:space="preserve">    Kurzfrisige Darlehen </t>
  </si>
  <si>
    <t xml:space="preserve">     - Ebből: az átváltoztatható kötvények</t>
  </si>
  <si>
    <t xml:space="preserve">     - of which: convertible bonds </t>
  </si>
  <si>
    <t xml:space="preserve">     - aus der Zeile 93.: Wandelschuldvercshreibungen </t>
  </si>
  <si>
    <t>2. Rövid lejáratú hitelek</t>
  </si>
  <si>
    <t xml:space="preserve">    Other short-term loans </t>
  </si>
  <si>
    <t xml:space="preserve">    Kurzfristige Kredite </t>
  </si>
  <si>
    <t>3. Vevőktől kapott előlegek</t>
  </si>
  <si>
    <t xml:space="preserve">    Advances received from customers </t>
  </si>
  <si>
    <t xml:space="preserve">    Erhaltene Anzahlungen auf Bestellungen </t>
  </si>
  <si>
    <t>4. Kötelezettségek áruszállításból és szolgáltatásból (szállítók)</t>
  </si>
  <si>
    <t xml:space="preserve">    Accounts payable </t>
  </si>
  <si>
    <t xml:space="preserve">    Verbindlichkeiten aus Lieferungen und Leistungen (Leiferanten) </t>
  </si>
  <si>
    <t>5. Váltótartozások</t>
  </si>
  <si>
    <t xml:space="preserve">    Bills payable </t>
  </si>
  <si>
    <t xml:space="preserve">    Wechselverbindlichkeiten </t>
  </si>
  <si>
    <t>6. Rövid lejáratú kötelezettségek kapcsolt vállalkozással szemben</t>
  </si>
  <si>
    <t xml:space="preserve">    Short-term liabilities to affiliated undertakings </t>
  </si>
  <si>
    <t xml:space="preserve">    Kurzfristige Verbindlichkeiten gegen verbundene Unternehmen </t>
  </si>
  <si>
    <t>7. Rövid lejáratú kötelezettségek jelentős tulajdoni viszonyban lévő vállalkozásokkal szemben</t>
  </si>
  <si>
    <t xml:space="preserve">    Short-term liabilities towards companies with significant ownership</t>
  </si>
  <si>
    <t xml:space="preserve">    Kurzfristige Verbindlichkeiten gegen Unternehmen in einem sonstigen Beteiligungsverhältnis </t>
  </si>
  <si>
    <t>8. Rövid lejáratú kötelezettségek egyéb részesedési viszonyban lévő vállalkozással szemben</t>
  </si>
  <si>
    <t xml:space="preserve">    Short-term liabilities to independent undertakings </t>
  </si>
  <si>
    <t>9. Egyéb rövid lejáratú kötelezettségek</t>
  </si>
  <si>
    <t xml:space="preserve">    Other short-term liabilities </t>
  </si>
  <si>
    <t xml:space="preserve">    Sonstige kurzfristige Verbindlichkeiten </t>
  </si>
  <si>
    <t>10. Kötelezettségek értékelési különbözete</t>
  </si>
  <si>
    <t xml:space="preserve">    Evaluation difference of liabilities</t>
  </si>
  <si>
    <t xml:space="preserve">    Bewertungsdifferenz der Verblindlichkeiten</t>
  </si>
  <si>
    <t>11. Származékos ügyletek negatív értékelési különbözete</t>
  </si>
  <si>
    <t xml:space="preserve">    Negative evaluation difference of derivatives</t>
  </si>
  <si>
    <t xml:space="preserve">    Negative Bewertungsdifferenz der derivative Finanzinstrumente</t>
  </si>
  <si>
    <t>G. Passzív időbeli elhatárolások  (106.-108. sorok)</t>
  </si>
  <si>
    <t>G. Accrued and deferred liabilities (106.-108. )</t>
  </si>
  <si>
    <t>G. Passive Rechnungsabgrenzungsposten (Z. 106.-108.)</t>
  </si>
  <si>
    <t>1. Bevételek passzív időbeli elhatárolása</t>
  </si>
  <si>
    <t xml:space="preserve">    Deferred income </t>
  </si>
  <si>
    <t xml:space="preserve">    Passive Rechnungsabgrenzungsposten der Erlöse und Erträge </t>
  </si>
  <si>
    <t>2. Költségek, ráfordítások passzív időbeli elhatárolása</t>
  </si>
  <si>
    <t xml:space="preserve">    Passive Rechnungsabgrenzungsposten der Kosten und Aufwendungen</t>
  </si>
  <si>
    <t>3. Halasztott bevételek</t>
  </si>
  <si>
    <t xml:space="preserve">    Verschobene Erlöse und Erträge </t>
  </si>
  <si>
    <t>Források összesen  (61.+72.+76.+105. sor)</t>
  </si>
  <si>
    <t>TOTAL OWNERS' EQUITY AND LIABILITIES (61.+72.+76.+105.)</t>
  </si>
  <si>
    <t>QUELLEN (PASSIVA) INSGESAMT (Z.61.+72.+76.+105.)</t>
  </si>
  <si>
    <t>Összköltséges teljes</t>
  </si>
  <si>
    <t>nature of expense method</t>
  </si>
  <si>
    <t xml:space="preserve">  nach dem Gesamtkostenverfahren</t>
  </si>
  <si>
    <t>01. Belföldi értékesítés nettó árbevétele</t>
  </si>
  <si>
    <t xml:space="preserve">   01. Net domestic sales </t>
  </si>
  <si>
    <t xml:space="preserve">   01. Nettoumsatzerlöse, Inland</t>
  </si>
  <si>
    <t>02. Exportértékesítés nettó árbevétele</t>
  </si>
  <si>
    <t xml:space="preserve">   02. Net external sales </t>
  </si>
  <si>
    <t xml:space="preserve">   02. Nettoumsatzerlöse, Ausland </t>
  </si>
  <si>
    <t>I. ÉRTÉKESÍTÉS NETTÓ ÁRBEVÉTELE (01+02)</t>
  </si>
  <si>
    <t>I.  TOTAL SALES (REVENUES) (1+2)</t>
  </si>
  <si>
    <t>I.   NETTOUMSATZERLÖSE (1+2)</t>
  </si>
  <si>
    <t>03. Saját termelésű készletek állományváltozása</t>
  </si>
  <si>
    <t xml:space="preserve">   03. Variations in self-manufactured stoks </t>
  </si>
  <si>
    <t xml:space="preserve">   03. Bestandsänderung der Vorräte aus eigener Produktion </t>
  </si>
  <si>
    <t>04. Saját előállítású eszközök aktivált értéke</t>
  </si>
  <si>
    <t xml:space="preserve">   04. Own work capitalised </t>
  </si>
  <si>
    <t xml:space="preserve">   04. Aktivierter Wert der selbst hergestellten Vermögensgegenstände </t>
  </si>
  <si>
    <t>II. AKTIVÁLT SAJÁT TELJESÍTMÉNYEK ÉRTÉKE (03+04)</t>
  </si>
  <si>
    <t>II.  OWN PERFORMANCE CAPITALISED (3±4)</t>
  </si>
  <si>
    <t>II.  AKTIVIERTE EIGENLEISTUNGEN  (3±4)</t>
  </si>
  <si>
    <t>III. EGYÉB BEVÉTELEK</t>
  </si>
  <si>
    <t xml:space="preserve">III. OTHER INCOME </t>
  </si>
  <si>
    <t xml:space="preserve">III. SONSTIGE ERTRÄGE </t>
  </si>
  <si>
    <t>Ebből: visszaírt értékvesztés</t>
  </si>
  <si>
    <t xml:space="preserve">  including: loss in value marked back</t>
  </si>
  <si>
    <t xml:space="preserve">  aus der Zeile III.: zurückgeschriebene Wertverluste </t>
  </si>
  <si>
    <t>05. Anyagköltség</t>
  </si>
  <si>
    <t xml:space="preserve">   05. Raw materials and consumables </t>
  </si>
  <si>
    <t xml:space="preserve">   05. Aufwendungen für Roh-, Hilfs- und Betriebsstoffe</t>
  </si>
  <si>
    <t>06. Igénybe vett szolgáltatások értéke</t>
  </si>
  <si>
    <t xml:space="preserve">   06. Contracted services </t>
  </si>
  <si>
    <t xml:space="preserve">   06. Aufwendungen für bezogene Leistungen </t>
  </si>
  <si>
    <t>07. Egyéb szolgáltatások értéke</t>
  </si>
  <si>
    <t xml:space="preserve">   07. Other service activities </t>
  </si>
  <si>
    <t xml:space="preserve">   07. Aufwendungen für sonstige Leistungen </t>
  </si>
  <si>
    <t>08. Eladott áruk beszerzési értéke</t>
  </si>
  <si>
    <t xml:space="preserve">   08. Original cost of goods sold </t>
  </si>
  <si>
    <t xml:space="preserve">   08. Aufwendungen für bezogene Waren </t>
  </si>
  <si>
    <t>09. Eladott (közvetített) szolgáltatások értéke</t>
  </si>
  <si>
    <t xml:space="preserve">   09. Value of services sold (intermediated)</t>
  </si>
  <si>
    <t xml:space="preserve">   09. Aufwendungen für verkaufte (vermittelte) Leistungen </t>
  </si>
  <si>
    <t>IV. ANYAGJELLEGŰ RÁFORDÍTÁSOK  (05+06+07+08+09)</t>
  </si>
  <si>
    <t>IV. MATERIAL COSTS  (5+6+7+8+9)</t>
  </si>
  <si>
    <t>IV.  MATERIALAUFWENDUNGEN  (5+6+7+8+9)</t>
  </si>
  <si>
    <t>10. Bérköltség</t>
  </si>
  <si>
    <t xml:space="preserve">   10. Wages and salaries </t>
  </si>
  <si>
    <t xml:space="preserve">   10. Lohn- und Gehaltskosten </t>
  </si>
  <si>
    <t>11. Személyi jellegű egyéb kifizetések</t>
  </si>
  <si>
    <t xml:space="preserve">   11. Other employee benefits </t>
  </si>
  <si>
    <t xml:space="preserve">   11. Sonstige Personalaufwendungen </t>
  </si>
  <si>
    <t>12. Bérjárulékok</t>
  </si>
  <si>
    <t xml:space="preserve">   12. Contributions on wages and salaries </t>
  </si>
  <si>
    <t xml:space="preserve">   12. Lohnnebenkosten </t>
  </si>
  <si>
    <t>V. SZEMÉLYI JELLEGŰ RÁFORDÍTÁSOK (10+11+12)</t>
  </si>
  <si>
    <t>V.   STAFF COSTS  (10+11+12)</t>
  </si>
  <si>
    <t>V.  PERSONALAUFWAND (10+11+12)</t>
  </si>
  <si>
    <t>VI. ÉRTÉKCSÖKKENÉSI LEÍRÁS</t>
  </si>
  <si>
    <t xml:space="preserve">VI.  DEPRECIATION </t>
  </si>
  <si>
    <t xml:space="preserve">VI. ABSCHREIBUNGEN </t>
  </si>
  <si>
    <t>VII. EGYÉB RÁFORDÍTÁSOK</t>
  </si>
  <si>
    <t xml:space="preserve">VII. OTHER OPERATING CHARGES </t>
  </si>
  <si>
    <t xml:space="preserve">VII. SONSTIGE AUFWENDUNGEN </t>
  </si>
  <si>
    <t>Ebből: értékvesztés</t>
  </si>
  <si>
    <t xml:space="preserve">  including: loss in value </t>
  </si>
  <si>
    <t xml:space="preserve">  aus der Zeile VII.: Wertverluste </t>
  </si>
  <si>
    <t>A. ÜZEMI (ÜZLETI) TEVÉKENYSÉG EREDMÉNYE  (I+II+III-IV-V-VI-VII)</t>
  </si>
  <si>
    <t>A. INCOME FROM OPERATIONS I±II+III-IV--V-VI-VII)</t>
  </si>
  <si>
    <t>A. BETRIEBSERGEBNIS (GESCHÄFTSERGEBNIS) (I±II+III-IV--V-VI-VII)</t>
  </si>
  <si>
    <t>13. Kapott (járó) osztalék és részesedés</t>
  </si>
  <si>
    <t xml:space="preserve">   13. Dividends and profit-sharing (receive or due) </t>
  </si>
  <si>
    <t xml:space="preserve">   13. Erträge aus (zustehenden) Dividenden und Gewinnanteilen </t>
  </si>
  <si>
    <t>Ebből: kapcsolt vállalkozástól kapott</t>
  </si>
  <si>
    <t xml:space="preserve">  including: from affiliated undertakings </t>
  </si>
  <si>
    <t xml:space="preserve">  aus der Zeile 13.: von verbundenen Unternehmen </t>
  </si>
  <si>
    <t>14. Részesedésekből származó bevételek, árfolyamnyereségek</t>
  </si>
  <si>
    <t xml:space="preserve">   14. Income from participating interests, capital gains</t>
  </si>
  <si>
    <t xml:space="preserve">   14. Erträge und Kursgewinne aus Beteiligungen</t>
  </si>
  <si>
    <t xml:space="preserve">  including: from affiliated undertakings  </t>
  </si>
  <si>
    <t xml:space="preserve">  aus der Zeile 14.: von verbundenen Unternehmen  </t>
  </si>
  <si>
    <t>15. Befektetett pénzügyi eszközökből (értékpapírokból, kölcsönökből) származó bevételek, árfolyamnyereségek</t>
  </si>
  <si>
    <t xml:space="preserve">   15. Income from financial investments (equity shares, loans), capital gains</t>
  </si>
  <si>
    <t xml:space="preserve">   15. Erträge und Kursgewinne aus Finanzanlagen (Wertpapieren bzw. Anleihen)</t>
  </si>
  <si>
    <t xml:space="preserve">  aus der Zeile 15.: von verbundenen Unternehmen </t>
  </si>
  <si>
    <t>16. Egyéb kapott (járó) kamatok és kamatjellegű bevételek</t>
  </si>
  <si>
    <t xml:space="preserve">   16. Other interest and similar income (received or due) </t>
  </si>
  <si>
    <t xml:space="preserve">   16. Sonstige (zustehende) Zinsen und ähnliche Erträge </t>
  </si>
  <si>
    <t xml:space="preserve">  aus der Zeile 16.: von verbundenen Unternehmen </t>
  </si>
  <si>
    <t>17. Pénzügyi műveletek egyéb bevételei</t>
  </si>
  <si>
    <t xml:space="preserve">   17. Other income from financial transactions </t>
  </si>
  <si>
    <t xml:space="preserve">   17. Sonstige finanzielle Erträge </t>
  </si>
  <si>
    <t>Ebből: értékelési különbözet</t>
  </si>
  <si>
    <t xml:space="preserve">  including: evaliation difference</t>
  </si>
  <si>
    <t xml:space="preserve">  aus der Zeile 17.: Bewertungsdifferenz</t>
  </si>
  <si>
    <t>VIII. PÉNZÜGYI MÜVELETEK BEVÉTELEI (13+14+15+16+17)</t>
  </si>
  <si>
    <t>VIII. INCOME FROM FINANCIAL TRANSACTIONS (13+14+15+16+17)</t>
  </si>
  <si>
    <t>VIII. FINANZERTRÄGE (13+14+15+16+17)</t>
  </si>
  <si>
    <t>18. Részesedésekből származó ráfordítások, árfolyamveszteségek</t>
  </si>
  <si>
    <t xml:space="preserve">   18. Expenses and losses on participating interests</t>
  </si>
  <si>
    <t xml:space="preserve">   18. Aufwendungen und Kursgewinne aus Beteiligungen</t>
  </si>
  <si>
    <t>Ebből: kapcsolt vállalkozásnak adott</t>
  </si>
  <si>
    <t xml:space="preserve">  including: to affiliated undertakings </t>
  </si>
  <si>
    <t xml:space="preserve">  aus der Zeile 18.: an verbundene Unternehmen </t>
  </si>
  <si>
    <t>19. Befektetett pénzügyi eszközökből (értékpapírokból, kölcsönökből) származó ráfordítások, árfolyamveszteségek</t>
  </si>
  <si>
    <t xml:space="preserve">  19. Expenses on financial investments (equity shares, loans), losses</t>
  </si>
  <si>
    <t xml:space="preserve">   19. Aufwendungen und Kursgewinne aus Finanzanlagen (Wertpapieren bzw. Anleihen)</t>
  </si>
  <si>
    <t xml:space="preserve">  aus der Zeile 19.: an verbundene Unternehmen </t>
  </si>
  <si>
    <t>20. Fizetendő (fizetett) kamatok és kamatjellegű ráfordítások</t>
  </si>
  <si>
    <t xml:space="preserve">   20. Interest payable and similar charges </t>
  </si>
  <si>
    <t xml:space="preserve">   20. Zinsen und ähnliche Aufwendungen </t>
  </si>
  <si>
    <t xml:space="preserve">  aus der Zeile 20.: an verbundene Unternehmen </t>
  </si>
  <si>
    <t>21. Részesedések, értékpapírok, bankbetétek értékvesztése</t>
  </si>
  <si>
    <t xml:space="preserve">   21. Losses on shares, securities and bank deposits </t>
  </si>
  <si>
    <t xml:space="preserve">   21. Wertverluste von Beteiligungen, Wertpapieren und Bankguthaben </t>
  </si>
  <si>
    <t>22. Pénzügyi műveletek egyéb ráfordításai</t>
  </si>
  <si>
    <t xml:space="preserve">   22. Other expenses on financial transactions </t>
  </si>
  <si>
    <t xml:space="preserve">   22. Sonstige finanzielle Aufwendungen </t>
  </si>
  <si>
    <t xml:space="preserve">  aus der Zeile 22.: Bewertungsdifferenz</t>
  </si>
  <si>
    <t>IX. PÉNZÜGYI MŰVELETEK RÁFORDÍTÁSAI  (18+19+20+21+22)</t>
  </si>
  <si>
    <t>IX. EXPENSES ON FINANCIAL TRANSACTIONS (18+19±20+21+22)</t>
  </si>
  <si>
    <t>IX. FINANZAUFWENDUNGEN  (18+19±20+21+22)</t>
  </si>
  <si>
    <t>B. PÉNZÜGYI MŰVELETEK EREDMÉNYE (VIII-IX)</t>
  </si>
  <si>
    <t>B. PROFIT OR LOSS FROM FINANCIAL TRANSACTIONS (VIII-IX)</t>
  </si>
  <si>
    <t>B. FINANZERGEBNIS (VIII.-IX.)</t>
  </si>
  <si>
    <t>C. ADÓZÁS ELŐTTI EREDMÉNY (±A±B)</t>
  </si>
  <si>
    <t>C. INCOME BEFORE TAXES ( ±A±B)</t>
  </si>
  <si>
    <t>E. ERGEBNIS VOR STEUERN ( ±A±B)</t>
  </si>
  <si>
    <t>X. Adófizetési kötelezettség</t>
  </si>
  <si>
    <t xml:space="preserve">X. Tax payable </t>
  </si>
  <si>
    <t xml:space="preserve">XII. Steuerpflicht </t>
  </si>
  <si>
    <t>D. ADÓZOTT EREDMÉNY (±C-X)</t>
  </si>
  <si>
    <t>d. PROFIT AFTER TAXES   (±C-X)</t>
  </si>
  <si>
    <t>F. VERSTEUERTES ERGEBNIS    (±E-XII)</t>
  </si>
  <si>
    <t>Forgalmi teljes</t>
  </si>
  <si>
    <t>function of expense method</t>
  </si>
  <si>
    <t>nach dem Umsatzkostenverfahren</t>
  </si>
  <si>
    <t>03. Értékesítés elszámolt közvetlen önköltsége</t>
  </si>
  <si>
    <t xml:space="preserve">   03. Direct cost of sales</t>
  </si>
  <si>
    <t xml:space="preserve">   03. Direkte Eigenkosten der Verwertung</t>
  </si>
  <si>
    <t>04. Eladott áruk beszerzési értéke</t>
  </si>
  <si>
    <t xml:space="preserve">   04. Value of sold goods for resale</t>
  </si>
  <si>
    <t xml:space="preserve">   04. Wert der verkauften Waren</t>
  </si>
  <si>
    <t>05. Eladott (közvetített) szolgáltatások értéke</t>
  </si>
  <si>
    <t xml:space="preserve">   05. Value of resold (mediated) services</t>
  </si>
  <si>
    <t xml:space="preserve">   05. Wert der verkauften (vermittlerten) Leistungen</t>
  </si>
  <si>
    <t>II. ÉRTÉKESÍTÉS KÖZVETLEN KÖLTSÉGEI  (03+04+05)</t>
  </si>
  <si>
    <t>II.  Direct charges of sales</t>
  </si>
  <si>
    <t xml:space="preserve">II.  Direkte Kosten der Verwertung </t>
  </si>
  <si>
    <t>III. ÉRTÉKESÍTÉS BRUTTÓ EREDMÉNYE (I-II)</t>
  </si>
  <si>
    <t>III. Gross profit or loss of sales</t>
  </si>
  <si>
    <t xml:space="preserve">III. Brutto Ergebnis von Verwertung </t>
  </si>
  <si>
    <t>06. Értékesítési, forgalmazási költségek</t>
  </si>
  <si>
    <t xml:space="preserve">   06. Distribution costs</t>
  </si>
  <si>
    <t xml:space="preserve">   06. Vertriebskosten</t>
  </si>
  <si>
    <t>07. Igazgatási költségek</t>
  </si>
  <si>
    <t xml:space="preserve">   07. Administrative expenses</t>
  </si>
  <si>
    <t xml:space="preserve">   07. Verwaltungskosten</t>
  </si>
  <si>
    <t>08. Egyéb általános költségek</t>
  </si>
  <si>
    <t xml:space="preserve">   08. Other indirect charges</t>
  </si>
  <si>
    <t xml:space="preserve">   08. Sonstige Gemeinkosten</t>
  </si>
  <si>
    <t>IV. ÉRTÉKESÍTÉS KÖZVETETT KÖLTSÉGEI (06+07+08)</t>
  </si>
  <si>
    <t>IV. Indirect charges of sales</t>
  </si>
  <si>
    <t xml:space="preserve">IV. Indirekte Kosten der Verwertung </t>
  </si>
  <si>
    <t>V. EGYÉB BEVÉTELEK</t>
  </si>
  <si>
    <t xml:space="preserve">V.  OTHER INCOME </t>
  </si>
  <si>
    <t xml:space="preserve">V.  SONSTIGE ERTRÄGE </t>
  </si>
  <si>
    <t xml:space="preserve">  aus der Zeile V.: zurückgeschriebene Wertverluste </t>
  </si>
  <si>
    <t>VI. EGYÉB RÁFORDÍTÁSOK</t>
  </si>
  <si>
    <t xml:space="preserve">VI. OTHER OPERATING CHARGES </t>
  </si>
  <si>
    <t xml:space="preserve">VI. SONSTIGE AUFWENDUNGEN </t>
  </si>
  <si>
    <t xml:space="preserve">  aus der Zeile VI.: Wertverluste </t>
  </si>
  <si>
    <t>A. ÜZEMI (ÜZLETI) TEVÉKENYSÉG EREDMÉNYE (±III-IV+V-VI)</t>
  </si>
  <si>
    <t>A. INCOME FROM OPERATIONS (±III-IV+V-VI)</t>
  </si>
  <si>
    <t>A. BETRIEBSERGEBNIS (GESCHÄFTSERGEBNIS) (±III-IV+V-VI)</t>
  </si>
  <si>
    <t>09. Kapott (járó) osztalék és részesedés</t>
  </si>
  <si>
    <t xml:space="preserve">   09. Dividends and profit-sharing (receive or due) </t>
  </si>
  <si>
    <t xml:space="preserve">   09. Erträge aus (zustehenden) Dividenden und Gewinnanteilen </t>
  </si>
  <si>
    <t xml:space="preserve">  aus der Zeile 09.: von verbundenen Unternehmen </t>
  </si>
  <si>
    <t>10. Részesedésekből származó bevételek, árfolyamnyereségek</t>
  </si>
  <si>
    <t xml:space="preserve">   10. Income from participating interests, capital gains</t>
  </si>
  <si>
    <t xml:space="preserve">   10.Erträge und Kursgewinne aus Beteiligungen</t>
  </si>
  <si>
    <t xml:space="preserve">  aus der Zeile 10.: von verbundenen Unternehmen  </t>
  </si>
  <si>
    <t>11. Befektetett pénzügyi eszközökből (értékpapírokból, kölcsönökből) származó bevételek, árfolyamnyereségek</t>
  </si>
  <si>
    <t xml:space="preserve">   11. Income from financial investments (equity shares, loans), capital gains</t>
  </si>
  <si>
    <t xml:space="preserve">   11. Erträge und Kursgewinne aus Finanzanlagen (Wertpapieren bzw. Anleihen)</t>
  </si>
  <si>
    <t xml:space="preserve">  aus der Zeile 11.: von verbundenen Unternehmen </t>
  </si>
  <si>
    <t>12. Egyéb kapott (járó) kamatok és kamatjellegű bevételek</t>
  </si>
  <si>
    <t xml:space="preserve">   12. Other interest and similar income (received or due) </t>
  </si>
  <si>
    <t xml:space="preserve">   12. Sonstige (zustehende) Zinsen und ähnliche Erträge </t>
  </si>
  <si>
    <t xml:space="preserve">  aus der Zeile 12.: von verbundenen Unternehmen </t>
  </si>
  <si>
    <t>13. Pénzügyi műveletek egyéb bevételei</t>
  </si>
  <si>
    <t xml:space="preserve">   13. Other income from financial transactions </t>
  </si>
  <si>
    <t xml:space="preserve">   13. Sonstige finanzielle Erträge </t>
  </si>
  <si>
    <t xml:space="preserve">  aus der Zeile 13.: Bewertungsdifferenz</t>
  </si>
  <si>
    <t>VII. PÉNZÜGYI MŰVELETEK BEVÉTELEI (9+10+11+12+13)</t>
  </si>
  <si>
    <t>VII. INCOME FROM FINANCIAL TRANSACTIONS (09+10+11+12+13)</t>
  </si>
  <si>
    <t>VII. FINANZERTRÄGE (09+10+11+12+13)</t>
  </si>
  <si>
    <t>14. Részesedésekből származó ráfordítások, árfolyamveszteségek</t>
  </si>
  <si>
    <t xml:space="preserve">   14. Expenses and losses on participating interests</t>
  </si>
  <si>
    <t xml:space="preserve">   14.Aufwendungen und Kursgewinne aus Beteiligungen</t>
  </si>
  <si>
    <t xml:space="preserve">  aus der Zeile 14.: an verbundene Unternehmen </t>
  </si>
  <si>
    <t>15. Befektetett pénzügyi eszközökből (értékpapírokból, kölcsönökből) származó ráfordítások, árfolyamveszteségek</t>
  </si>
  <si>
    <t xml:space="preserve">   15. Expenses on financial investments (equity shares, loans), losses</t>
  </si>
  <si>
    <t xml:space="preserve">   15. Aufwendungen und Kursgewinne aus Finanzanlagen (Wertpapieren bzw. Anleihen)</t>
  </si>
  <si>
    <t xml:space="preserve">  aus der Zeile 15.: an verbundene Unternehmen </t>
  </si>
  <si>
    <t>16. Fizetendő (fizetett) kamatok és kamatjellegű ráfordítások</t>
  </si>
  <si>
    <t xml:space="preserve">   16. Other expenses on financial transactions </t>
  </si>
  <si>
    <t xml:space="preserve">   16. Sonstige finanzielle Aufwendungen </t>
  </si>
  <si>
    <t xml:space="preserve">  aus der Zeile 16.: Bewertungsdifferenz</t>
  </si>
  <si>
    <t>17. Részesedések, értékpapírok, bankbetétek értékvesztése</t>
  </si>
  <si>
    <t xml:space="preserve">   20. Losses on shares, securities and bank deposits </t>
  </si>
  <si>
    <t xml:space="preserve">   20. Wertverluste von Beteiligungen, Wertpapieren und Bankguthaben </t>
  </si>
  <si>
    <t>18. Pénzügyi műveletek egyéb ráfordításai</t>
  </si>
  <si>
    <t xml:space="preserve">   21. Other expenses on financial transactions </t>
  </si>
  <si>
    <t xml:space="preserve">   21. Sonstige finanzielle Aufwendungen </t>
  </si>
  <si>
    <t xml:space="preserve">  aus der Zeile 21.: Bewertungsdifferenz</t>
  </si>
  <si>
    <t>VIII. PÉNZÜGYI MŰVELETEK RÁFORDÍTÁSAI (14+15+16+17+18)</t>
  </si>
  <si>
    <t>VIII. EXPENSES ON FINANCIAL TRANSACTIONS (14+15+16+17+18)</t>
  </si>
  <si>
    <t>VIII. FINANZAUFWENDUNGEN  (14+15+16+17+18)</t>
  </si>
  <si>
    <t>B. PÉNZÜGYI MŰVELETEK EREDMÉNYE (VII-VIII)</t>
  </si>
  <si>
    <t>B. PROFIT OR LOSS FROM FINANCIAL TRANSACTIONS (VII-VIII)</t>
  </si>
  <si>
    <t>B. FINANZERGEBNIS (VII.-VIII.)</t>
  </si>
  <si>
    <t>IX. Adófizetési kötelezettség</t>
  </si>
  <si>
    <t xml:space="preserve">IX. Tax payable </t>
  </si>
  <si>
    <t xml:space="preserve">IX. Steuerpflicht </t>
  </si>
  <si>
    <t>D. ADÓZOTT EREDMÉNY (±C-IX)”</t>
  </si>
  <si>
    <t>D. PROFIT AFTER TAXES   (±C-IX)</t>
  </si>
  <si>
    <t>F. VERSTEUERTES ERGEBNIS    (±C-IX)</t>
  </si>
  <si>
    <t>A. Befektetett eszközök (02.+04.+06. sor)</t>
  </si>
  <si>
    <t>A. Fixed assets (2+4+6)</t>
  </si>
  <si>
    <t>A. Anlagevermögen  (2+4+6)</t>
  </si>
  <si>
    <t xml:space="preserve">I. IMMATERIÁLIS JAVAK </t>
  </si>
  <si>
    <t xml:space="preserve">I. INTANGIBLE ASSETS </t>
  </si>
  <si>
    <t xml:space="preserve">I. IMMATERIELLE VERMÖGENSGEGENSTÄNDE </t>
  </si>
  <si>
    <t xml:space="preserve">      2. sorból: Immateriális javak értékhelyesbítése</t>
  </si>
  <si>
    <t xml:space="preserve">   Adjusted value of intangible assets </t>
  </si>
  <si>
    <t xml:space="preserve">Wertberichtigung der immateriellen Vermögesgegenstände </t>
  </si>
  <si>
    <t xml:space="preserve">II. TÁRGYI ESZKÖZÖK </t>
  </si>
  <si>
    <t xml:space="preserve">II. TANGIBLE ASSETS </t>
  </si>
  <si>
    <t>II. SACHANLAGEN</t>
  </si>
  <si>
    <t xml:space="preserve">      4. sorból: Tárgyi eszközök értékhelyesbítése</t>
  </si>
  <si>
    <t xml:space="preserve">   Adjusted value of tangible assets </t>
  </si>
  <si>
    <t xml:space="preserve">Wertberichtigung der Sachanlagen </t>
  </si>
  <si>
    <t>III. BEFEKTETETT PÉNZÜGYI ESZKÖZÖK</t>
  </si>
  <si>
    <t xml:space="preserve">III. FINANCIAL INVESTMENTS </t>
  </si>
  <si>
    <t xml:space="preserve">III. FINANZANLAGEN </t>
  </si>
  <si>
    <t xml:space="preserve">      6. sorból: Befektetett pénzügyi eszközök értékhelyesbítése</t>
  </si>
  <si>
    <t xml:space="preserve"> Adjusted value of financial investments </t>
  </si>
  <si>
    <t xml:space="preserve">Wertberichtigung der Finanzanlagen </t>
  </si>
  <si>
    <t xml:space="preserve">      6. sorból: Befektetett pénzügyi eszközök értékelési tartaléka</t>
  </si>
  <si>
    <t>B. Forgóeszközök (10.+11.+14.+16. sor)</t>
  </si>
  <si>
    <t>B. Current Assets  (10+11+14+16)</t>
  </si>
  <si>
    <t>B. Umlaufvermögen  (10+12+14+16)</t>
  </si>
  <si>
    <t xml:space="preserve">I. KÉSZLETEK </t>
  </si>
  <si>
    <t xml:space="preserve">I. INVENTORIES </t>
  </si>
  <si>
    <t xml:space="preserve">I. VORRÄTE </t>
  </si>
  <si>
    <t xml:space="preserve">II. KÖVETELÉSEK </t>
  </si>
  <si>
    <t xml:space="preserve">II. RECEIVABLES </t>
  </si>
  <si>
    <t xml:space="preserve">II. FORDERUNGEN  </t>
  </si>
  <si>
    <t xml:space="preserve">      11. sorból: Követelések értékelési különbözete</t>
  </si>
  <si>
    <t xml:space="preserve">      11. sorból: Származékos ügyletek pozitív értékelési különbözete</t>
  </si>
  <si>
    <t xml:space="preserve">III. ÉRTÉKPAPÍROK </t>
  </si>
  <si>
    <t xml:space="preserve">III. SECURITIES </t>
  </si>
  <si>
    <t xml:space="preserve">III. WERTPAPIERE </t>
  </si>
  <si>
    <t xml:space="preserve">      14. sorból: Értékpapírok értékelési különbözete</t>
  </si>
  <si>
    <t xml:space="preserve">IV. PÉNZESZKÖZÖK </t>
  </si>
  <si>
    <t xml:space="preserve">IV. LIQUID ASSETS </t>
  </si>
  <si>
    <t xml:space="preserve">IV. FLÜSSIGE MITTEL </t>
  </si>
  <si>
    <t xml:space="preserve">C. Aktív időbeli elhatárolások </t>
  </si>
  <si>
    <t xml:space="preserve">C. Accrued and deferred assets </t>
  </si>
  <si>
    <t>ESZKÖZÖK (AKTÍVÁK) ÖSSZESEN (01.+09.+17. sor)</t>
  </si>
  <si>
    <t>TOTAL ASSETS  (01+09+17)</t>
  </si>
  <si>
    <t>MITTEL (AKTIVAS) INSGESAMT (01+09+17)</t>
  </si>
  <si>
    <t>D. Saját tőke (20.+22.+23.+24.+25.+26.+29. sor)</t>
  </si>
  <si>
    <t>D. Owners' Equity (20+22+23+24+24+25+26+29)</t>
  </si>
  <si>
    <t>D. Eigenkapital  (20+22+23+24+24+26+29)</t>
  </si>
  <si>
    <t xml:space="preserve">I. SUBSCRIBED CAPITAL </t>
  </si>
  <si>
    <t xml:space="preserve">I. GEZEICHNETES KAPITAL </t>
  </si>
  <si>
    <t xml:space="preserve">    20. sorból: visszavásárolt tulajdonosi részesedés névértéken</t>
  </si>
  <si>
    <t xml:space="preserve">   of which: ownership shares repurchased at face value </t>
  </si>
  <si>
    <t xml:space="preserve">  aus der Zeile 20.: zurückgekaufter Eigentumsanteil zum Nennwert </t>
  </si>
  <si>
    <t>b) cégbíróságon még be nem jegyzett: -tőkeemelés</t>
  </si>
  <si>
    <t xml:space="preserve"> -tőkeleszállítás</t>
  </si>
  <si>
    <t>II. JEGYZETT, DE MÉG BE NEM FIZETETT TŐKE (-)</t>
  </si>
  <si>
    <t xml:space="preserve"> II. SUBSCRIBED CAPITAL UNPAID (-)</t>
  </si>
  <si>
    <t xml:space="preserve"> II. GEZEICHNETES, ABER NOCH NICHT EINGEZAHLTES KAPITAL (-) </t>
  </si>
  <si>
    <t xml:space="preserve">III. CAPITAL RESERVE </t>
  </si>
  <si>
    <t xml:space="preserve">III. KAPITALRÜCKLAGE </t>
  </si>
  <si>
    <t xml:space="preserve">IV. ACCUMULATED PROFIT RESERVE </t>
  </si>
  <si>
    <t xml:space="preserve">IV. GEWINNRÜCKLAGE </t>
  </si>
  <si>
    <t>V.  LEKÖTÖTT TARTALÉK</t>
  </si>
  <si>
    <t>V.  TIED-UP RESERVE</t>
  </si>
  <si>
    <t xml:space="preserve">V.  GEBUNDENE RÜCKLAGEN </t>
  </si>
  <si>
    <t>VI. REVALUATION RESERVE</t>
  </si>
  <si>
    <t xml:space="preserve">VI. BEWERTUNGSRÜCKLAGE </t>
  </si>
  <si>
    <t xml:space="preserve">     26. sorból: Értékhelyesbítés értékelési tartaléka</t>
  </si>
  <si>
    <t xml:space="preserve">     26. sorból: Valós értékelés értékelési tartaléka</t>
  </si>
  <si>
    <t xml:space="preserve">E. Céltartalékok </t>
  </si>
  <si>
    <t xml:space="preserve">E. Provisions </t>
  </si>
  <si>
    <t xml:space="preserve">E. Rüxkstellungen </t>
  </si>
  <si>
    <t>F. Kötelezettségek (32.+33.+34. sor)</t>
  </si>
  <si>
    <t>F. Liabilities (32+33+34)</t>
  </si>
  <si>
    <t>F. Verbindlichkeiten (32+33+34)</t>
  </si>
  <si>
    <t xml:space="preserve">I. HÁTRASOROLT KÖTELEZETTSÉGEK </t>
  </si>
  <si>
    <t>I. SUBORDINATED LIABILITIES</t>
  </si>
  <si>
    <t>I. NACHRANGIGE VERBINDLICHKEITEN</t>
  </si>
  <si>
    <t>II. HOSSZÚ LEJÁRATÚ KÖTELEZETTSÉGEK</t>
  </si>
  <si>
    <t xml:space="preserve">II. LONG-TERM LIABILITIES </t>
  </si>
  <si>
    <t>II. LANGFRISTIGE VERBINDLICHKEITEN</t>
  </si>
  <si>
    <t xml:space="preserve">III. RÖVID LEJÁRATÚ KÖTELEZETTSÉGEK </t>
  </si>
  <si>
    <t>III. CURRENT LIABILITIES</t>
  </si>
  <si>
    <t>III. KURZFRISTIGE VERBINDLICHKEITEN</t>
  </si>
  <si>
    <t xml:space="preserve">      34. sorból: Kötelezettségek értékelési különbözete</t>
  </si>
  <si>
    <t xml:space="preserve">      34. sorból: Származékos ügyletek negatív értékelési különbözete</t>
  </si>
  <si>
    <t xml:space="preserve">G. Passzívák időbeli elhatárolások </t>
  </si>
  <si>
    <t>G. Accrued and deferred liabilities</t>
  </si>
  <si>
    <t>G. Passive Rechnungsabgrenzungsposten</t>
  </si>
  <si>
    <t>FORRÁSOK (PASSZÍVÁK) ÖSSZESEN (19.+30.+31+37. sor)</t>
  </si>
  <si>
    <t>TOTAL OWNERS' EQUITY AND LIABILITIES (19+30+31+37)</t>
  </si>
  <si>
    <t>QUELLEN (PASSIVA) INSGESAMT (19+30+31+37)</t>
  </si>
  <si>
    <t>I.   Értékesítés nettó árbevétele</t>
  </si>
  <si>
    <t xml:space="preserve">I.   TOTAL SALES (REVENUES) </t>
  </si>
  <si>
    <t xml:space="preserve">I.   NETTOUMSATZERLÖSE </t>
  </si>
  <si>
    <t>II.  Aktivált saját teljesítmények értéke</t>
  </si>
  <si>
    <t xml:space="preserve">II.  OWN PERFORMANCE CAPITALISED </t>
  </si>
  <si>
    <t xml:space="preserve">II.  AKTIVIERTE EIGENLEISTUNGEN  </t>
  </si>
  <si>
    <t>III. Egyéb bevételek</t>
  </si>
  <si>
    <t xml:space="preserve">      III. sorból: visszaírt értékvesztés</t>
  </si>
  <si>
    <t xml:space="preserve">  including III: loss in value marked back</t>
  </si>
  <si>
    <t>IV. Anyagjellegű ráfordítások</t>
  </si>
  <si>
    <t>IV. MATERIAL COSTS</t>
  </si>
  <si>
    <t xml:space="preserve">IV. MATERIALAUFWENDUNGEN </t>
  </si>
  <si>
    <t>V.  Személyi jellegű ráfordítások</t>
  </si>
  <si>
    <t xml:space="preserve">V.  STAFF COST </t>
  </si>
  <si>
    <t>V.  PERSONALAUFWAND</t>
  </si>
  <si>
    <t>VI. Értékcsökkenési leírás</t>
  </si>
  <si>
    <t xml:space="preserve">VI. DEPRECIATION </t>
  </si>
  <si>
    <t xml:space="preserve">VI.  ABSCHREIBUNGEN </t>
  </si>
  <si>
    <t>VII.Egyéb ráfordítások</t>
  </si>
  <si>
    <t xml:space="preserve">VII.OTHER OPERATING CHARGES </t>
  </si>
  <si>
    <t xml:space="preserve">      VII. sorból: visszaírt értékvesztés</t>
  </si>
  <si>
    <t xml:space="preserve">  including VII: loss in value </t>
  </si>
  <si>
    <t>A. ÜZEMI (ÜZLETI) TEVÉKENYSÉG EREDMÉNYE (I.+II.±III.-IV.-V.-VI.-VII.)</t>
  </si>
  <si>
    <t>VIII. Pénzügyi műveletek bevételei</t>
  </si>
  <si>
    <t xml:space="preserve">VIII. INCOME FROM FINANCIAL TRANSACTIONS </t>
  </si>
  <si>
    <t xml:space="preserve">VIII. FINANZERTRÄGE </t>
  </si>
  <si>
    <t xml:space="preserve">      VIII. sorból: értékelési különbözet</t>
  </si>
  <si>
    <t xml:space="preserve">  including VIII. evaliation difference</t>
  </si>
  <si>
    <t xml:space="preserve">  aus der Zeile VIII.: Bewertungsdifferenz</t>
  </si>
  <si>
    <t>IX.  Pénzügyi műveletek ráfordításai</t>
  </si>
  <si>
    <t xml:space="preserve">XI.   EXPENSES ON FINANCIAL TRANSACTIONS </t>
  </si>
  <si>
    <t xml:space="preserve">XI.  FINANZAUFWENDUNGEN  </t>
  </si>
  <si>
    <t xml:space="preserve">      IX. sorból: értékelési különbözet</t>
  </si>
  <si>
    <t xml:space="preserve">  including IX: evaliation difference</t>
  </si>
  <si>
    <t xml:space="preserve">  aus der Zeile IX.: Bewertungsdifferenz</t>
  </si>
  <si>
    <t>B. PROFIT OR LOSS FROM FINANCIAL TRANSACTIONS (VIII.-X.)</t>
  </si>
  <si>
    <t>B. FINANZERGEBNIS (VIII.-X.)</t>
  </si>
  <si>
    <t>C. SZOKÁSOS VÁLLALKOZÁSI EREDMÉNY (±A.±B.)</t>
  </si>
  <si>
    <t>C. PROFIT OR LOSS OF ORDINARY ACTIVITIES (±A.±B.)</t>
  </si>
  <si>
    <t>C. ERGEBNIS DER GEWÖHNLICHEN GESCHAFTSTATIGKEIT  (±A.±B.)</t>
  </si>
  <si>
    <t>X.   Rendkívüli bevételek</t>
  </si>
  <si>
    <t xml:space="preserve">X.   EXTRAORDINARY INCOME  </t>
  </si>
  <si>
    <t xml:space="preserve">X.  AUßERORDENTLICHE ERTRÄGE   </t>
  </si>
  <si>
    <t>XI.  Rendkívüli ráfordítások</t>
  </si>
  <si>
    <t xml:space="preserve">XI.  EXTRAORDINARY EXPENSES </t>
  </si>
  <si>
    <t xml:space="preserve">XI. AUßERORDENTLICHE AUFWENDUNGEN </t>
  </si>
  <si>
    <t>D. EXTRAORDINARY PROFIT OR LOSS  (X.-XI.)</t>
  </si>
  <si>
    <t>D. AUßERORDENTLICHES ERGENIS  (X.-XI.)</t>
  </si>
  <si>
    <t>C. ADÓZÁS ELŐTTI EREDMÉNY (±A.±B.)</t>
  </si>
  <si>
    <t>C. ERGEBNIS VOR STEUERN ( ±A±B)</t>
  </si>
  <si>
    <t xml:space="preserve">X. Steuerpflicht </t>
  </si>
  <si>
    <t>D. PROFIT AFTER TAXES   (±C-X)</t>
  </si>
  <si>
    <t>D. VERSTEUERTES ERGEBNIS    (±C-X)</t>
  </si>
  <si>
    <t>G. MÉRLEG SZERINTI EREDMÉNY</t>
  </si>
  <si>
    <t xml:space="preserve">G. PROFIT OR LOSS FOR THE YEAR </t>
  </si>
  <si>
    <t xml:space="preserve">G. BILANZERGEBNIS </t>
  </si>
  <si>
    <t>forgalmi</t>
  </si>
  <si>
    <t>II.  Értékesítés közvetlen költségei</t>
  </si>
  <si>
    <t>III. Értékesítés bruttó eredménye</t>
  </si>
  <si>
    <t>IV. Értékesítés közvetett költségei</t>
  </si>
  <si>
    <t>V.  Egyéb bevételek</t>
  </si>
  <si>
    <t xml:space="preserve">      V. sorból: visszaírt értékvesztés</t>
  </si>
  <si>
    <t>VI. Egyéb ráfordítások</t>
  </si>
  <si>
    <t xml:space="preserve">      VI. sorból: visszaírt értékvesztés</t>
  </si>
  <si>
    <t>A. ÜZEMI (ÜZLETI) TEVÉKENYSÉG EREDMÉNYE (.±III-IV+V-VI)</t>
  </si>
  <si>
    <t>VII. Pénzügyi műveletek bevételei</t>
  </si>
  <si>
    <t xml:space="preserve">VII. INCOME FROM FINANCIAL TRANSACTIONS </t>
  </si>
  <si>
    <t xml:space="preserve">VII. FINANZERTRÄGE </t>
  </si>
  <si>
    <t xml:space="preserve">      VII. sorból: értékelési különbözet</t>
  </si>
  <si>
    <t xml:space="preserve">  including VII. evaliation difference</t>
  </si>
  <si>
    <t xml:space="preserve">  aus der Zeile VII.: Bewertungsdifferenz</t>
  </si>
  <si>
    <t>VIII.  Pénzügyi műveletek ráfordításai</t>
  </si>
  <si>
    <t xml:space="preserve">VIII.   EXPENSES ON FINANCIAL TRANSACTIONS </t>
  </si>
  <si>
    <t xml:space="preserve">VIII.  FINANZAUFWENDUNGEN  </t>
  </si>
  <si>
    <t xml:space="preserve">  including VIII.: evaliation difference</t>
  </si>
  <si>
    <t>D. VERSTEUERTES ERGEBNIS    (±C-IX)</t>
  </si>
  <si>
    <t>Egyéb</t>
  </si>
  <si>
    <t>ÖSSZESEN</t>
  </si>
  <si>
    <t>TOTAL</t>
  </si>
  <si>
    <t>INSGESAMT</t>
  </si>
  <si>
    <t>ESZKÖZÖK (AKTÍVÁK)</t>
  </si>
  <si>
    <t>ASSETS</t>
  </si>
  <si>
    <t>MITTEL (AKTIVAS)</t>
  </si>
  <si>
    <t>ESZKÖZÖK ÖSSZESEN</t>
  </si>
  <si>
    <t>TOTAL ASSETS</t>
  </si>
  <si>
    <t>MITTEL (AKTIVAS) INSGESAMT</t>
  </si>
  <si>
    <t>A. Fixed assets</t>
  </si>
  <si>
    <t>A. Anlagevermögen</t>
  </si>
  <si>
    <t>B. Current Assets</t>
  </si>
  <si>
    <t>B. Umlaufvermögen</t>
  </si>
  <si>
    <t>C. Accrued and deferred assets</t>
  </si>
  <si>
    <t>FORRÁSOK (PASSZÍVÁK)</t>
  </si>
  <si>
    <t>OWNERS' EQUITY AND LIABILITIES</t>
  </si>
  <si>
    <t>QUELLEN (PASSIVA)</t>
  </si>
  <si>
    <t>FORRÁSOK ÖSSZESEN</t>
  </si>
  <si>
    <t>TOTAL OWNERS' EQUITY AND LIABILITIES</t>
  </si>
  <si>
    <t>QUELLEN (PASSIVA) INSGESAMT</t>
  </si>
  <si>
    <t>D. Saját tőke</t>
  </si>
  <si>
    <t>D. Owners' Equity</t>
  </si>
  <si>
    <t>D. Eigenkapital</t>
  </si>
  <si>
    <t>E. Provisions</t>
  </si>
  <si>
    <t>E. Rüxkstellungen</t>
  </si>
  <si>
    <t>F. Liabilities</t>
  </si>
  <si>
    <t>F. Verbindlichkeiten</t>
  </si>
  <si>
    <t>BEVÉTELEK, TELJESÍTMÉNYEK</t>
  </si>
  <si>
    <t>SALES, INCOMES, OWN PERFORMANCES</t>
  </si>
  <si>
    <t>UMSATZERLÖSE, EIGENLEISTUNGEN</t>
  </si>
  <si>
    <t>Bevételek és teljesítmények ÖSSZESEN</t>
  </si>
  <si>
    <t>TOTAL sales, incomes, own perf.</t>
  </si>
  <si>
    <t>Umsatzerlöse, eigenleistungen INSGESAMT</t>
  </si>
  <si>
    <t>I. Értékesítés nettó árbevétele</t>
  </si>
  <si>
    <t>I.  Total sales (revenues)</t>
  </si>
  <si>
    <t>I.   Nettoumsatzerlöse</t>
  </si>
  <si>
    <t>II. Aktivált saját teljesítmények</t>
  </si>
  <si>
    <t>II.  Own performance capitalised</t>
  </si>
  <si>
    <t>II.  Aktivierte eigenleistungen</t>
  </si>
  <si>
    <t>III. Other income</t>
  </si>
  <si>
    <t>III. Sonstige erträge</t>
  </si>
  <si>
    <t>VII. Income from financial transactions</t>
  </si>
  <si>
    <t>VII. Finanzerträge</t>
  </si>
  <si>
    <t>KÖLTSÉGEK, RÁFORDÍTÁSOK</t>
  </si>
  <si>
    <t>COSTS, EXPENSES</t>
  </si>
  <si>
    <t>KOSTEN, AUFWENDUNGEN</t>
  </si>
  <si>
    <t>Költségek, ráfordítások ÖSSZESEN</t>
  </si>
  <si>
    <t>TOTAL costs, expenses</t>
  </si>
  <si>
    <t>Kosten, aufwendungen INGESAMT</t>
  </si>
  <si>
    <t>IV. Material costs</t>
  </si>
  <si>
    <t>IV.  Materialaufwendungen</t>
  </si>
  <si>
    <t>V. Személyi jellegű ráfordítások</t>
  </si>
  <si>
    <t>V.   Staff costs</t>
  </si>
  <si>
    <t>V.  Personalaufwand</t>
  </si>
  <si>
    <t>VI.  Depreciation</t>
  </si>
  <si>
    <t xml:space="preserve">VI. Abschreibungen </t>
  </si>
  <si>
    <t>VII. Egyéb ráfordítások</t>
  </si>
  <si>
    <t>VII. Other operating charges</t>
  </si>
  <si>
    <t>VII. Sinstige aufwendungen</t>
  </si>
  <si>
    <t>VIII. Pénzügyi műveletek ráfordításai</t>
  </si>
  <si>
    <t>VIII. Expenses on financial transactions</t>
  </si>
  <si>
    <t>VIII. Finanzaufwendungen</t>
  </si>
  <si>
    <t>EREDMÉNY KATEGÓRIÁK</t>
  </si>
  <si>
    <t>PROFIT CATEGORIES</t>
  </si>
  <si>
    <t>KATEGORIEN ERGEBNIS</t>
  </si>
  <si>
    <t>A. Üzemi (üzleti) tevékenység eredménye</t>
  </si>
  <si>
    <t>A. Income from operations</t>
  </si>
  <si>
    <t>A. Betreibsergebnis ( Geschäftsergebnis)</t>
  </si>
  <si>
    <t>B. Pénzügyi műveletek eredménye</t>
  </si>
  <si>
    <t>B. Profit or loss from financial transactions</t>
  </si>
  <si>
    <t>B. Finanzergebnis</t>
  </si>
  <si>
    <t>C. Adózás előtti eredmény</t>
  </si>
  <si>
    <t>C. Income before taxes</t>
  </si>
  <si>
    <t>E. Ergednis vor steuern</t>
  </si>
  <si>
    <t>D. Adózott eredmény</t>
  </si>
  <si>
    <t>D. Profit after taxes</t>
  </si>
  <si>
    <t>F. Versteuertes ergebnis</t>
  </si>
  <si>
    <t>Cash flow 2019.01.01</t>
  </si>
  <si>
    <t>Cash flow-kimutatás</t>
  </si>
  <si>
    <t>Cash-flow statement</t>
  </si>
  <si>
    <t>Kapitalflussrechnung</t>
  </si>
  <si>
    <t>A cash flow-kimutatás tagolása</t>
  </si>
  <si>
    <t>Breakdown of cash-flow statement</t>
  </si>
  <si>
    <t>Gliederung der Kapitalflussrechnung</t>
  </si>
  <si>
    <t>I. Működési cash flow (1-13. sorok)</t>
  </si>
  <si>
    <t>I. Operating cash flow (rows 1-13)</t>
  </si>
  <si>
    <t>I. Geschäfts-Cashflow (Positionen 1 bis 13)</t>
  </si>
  <si>
    <t>ebből: működésre kapott, pénzügyileg rendezett támogatás,</t>
  </si>
  <si>
    <t>showing separately: financially settled aid received for operation funding</t>
  </si>
  <si>
    <t>davon: für den Betrieb erhaltene, finanziell beglichene Zuschüsse,</t>
  </si>
  <si>
    <t>2. Elszámolt amortizáció +</t>
  </si>
  <si>
    <t>2.    Depreciation write-off +</t>
  </si>
  <si>
    <t>2. Verrechnete Amortisation +</t>
  </si>
  <si>
    <t>12. Fizetett adó (nyereség után) -</t>
  </si>
  <si>
    <t>12. Tax paid (on profit) -</t>
  </si>
  <si>
    <t>12. Gezahlte  Steuern  (für Gewinne) -</t>
  </si>
  <si>
    <t>13. Fizetett osztalék, részesedés -</t>
  </si>
  <si>
    <t>13. Dividends and profit-sharing paid -</t>
  </si>
  <si>
    <t>13. Gezahlte  Dividenden  und Gewinnanteile -</t>
  </si>
  <si>
    <t>II. Befektetési cash flow (14-18. sorok)</t>
  </si>
  <si>
    <t>II. Investment cash flow (rows 14-18)</t>
  </si>
  <si>
    <t>II. Investitions-Cashflow (Positionen 14 bis 18)</t>
  </si>
  <si>
    <t>14. Befektetett eszközök beszerzése -</t>
  </si>
  <si>
    <t>14. Purchase of fixed assets -</t>
  </si>
  <si>
    <t>14.  Anschaffung  von Anlagevermögen -</t>
  </si>
  <si>
    <t>15. Befektetett eszközök eladása +</t>
  </si>
  <si>
    <t>15. Sale of fixed assets +</t>
  </si>
  <si>
    <t>15. Verkauf von Anlagevermögen +</t>
  </si>
  <si>
    <t>16. Hosszú lejáratra nyújtott kölcsönök és elhelyezett bankbetétek törlesztése, megszüntetése, beváltása +</t>
  </si>
  <si>
    <t>16. Repayment, termination or redemption of long-term loans and bank deposits +</t>
  </si>
  <si>
    <t>16. Tilgung, Auflösung bzw. Einlösung von langfristig gewährten Darlehen  und  angelegten Bankguthaben +</t>
  </si>
  <si>
    <t>17. Hosszú lejáratra nyújtott kölcsönök és elhelyezett bankbetétek -</t>
  </si>
  <si>
    <t>17. Long-term loans and bank deposits -</t>
  </si>
  <si>
    <t>17. Langfristig gewährte Darlehen und angelegte Bankguthaben -</t>
  </si>
  <si>
    <t>18. Kapott osztalék, részesedés +</t>
  </si>
  <si>
    <t>18. Dividends and profit-sharing received +</t>
  </si>
  <si>
    <t>18. Erhaltene Dividenden und Gewinnanteile +</t>
  </si>
  <si>
    <t>III. Finanszírozási cash flow (19-26. sorok)</t>
  </si>
  <si>
    <t>III. Financial cash flow (rows 19-26)</t>
  </si>
  <si>
    <t>III. Finanzierungs-Cashflow (Positionen 19 bis 26)</t>
  </si>
  <si>
    <t>19. Részvénykibocsátás, tőkebevonás (tőkeemelés) bevétele +</t>
  </si>
  <si>
    <t>19.   Receipts from shares issue, capital raising (capital increase) +</t>
  </si>
  <si>
    <t>19. Einnahmen aus Aktienemissionen und Kapitaleinbeziehungen (Kapitalerhöhungen) +</t>
  </si>
  <si>
    <t>20. Kötvény és hitelviszonyt megtestesítő értékpapír kibocsátásának bevétele +</t>
  </si>
  <si>
    <t>20.   Receipts from the issue of bonds and debt securities +</t>
  </si>
  <si>
    <t>20. Einnahmen aus der Begebung von Anleihen und Schuldverschreibungen +</t>
  </si>
  <si>
    <t>21. Hitel és kölcsön felvétele +</t>
  </si>
  <si>
    <t>21.   Borrowings +</t>
  </si>
  <si>
    <t>21. Aufnahme von Krediten und Darlehen +</t>
  </si>
  <si>
    <t>22. Véglegesen kapott pénzeszköz +</t>
  </si>
  <si>
    <t>22.   Non-repayable assets received +</t>
  </si>
  <si>
    <t>22. Endgültig erhaltene Geldmittel +</t>
  </si>
  <si>
    <t>23. Részvénybevonás, tőkekivonás (tőkeleszállítás) -</t>
  </si>
  <si>
    <t>23.   Cancellation of shares, disinvestment (capital reduction) -</t>
  </si>
  <si>
    <t>23. Aktieneinziehung, Kapitalentnahme (Kapitalsenkung) -</t>
  </si>
  <si>
    <t>24. Kötvény és hitelviszonyt megtestesítő értékpapír visszafizetése -</t>
  </si>
  <si>
    <t>24.   Redeemed bonds and debt securities -</t>
  </si>
  <si>
    <t>24. Rückzahlung von Anleihen und Schuldverschreibungen -</t>
  </si>
  <si>
    <t>25. Hitel és kölcsön törlesztése, visszafizetése -</t>
  </si>
  <si>
    <t>25.   Loan installment payments, repayment of loans -</t>
  </si>
  <si>
    <t>25. Tilgung bzw. Rückzahlung von Krediten und Darlehen -</t>
  </si>
  <si>
    <t>26. Véglegesen átadott pénzeszköz -</t>
  </si>
  <si>
    <t>26.   Non-repayable liquid assets transferred -</t>
  </si>
  <si>
    <t>26.  Endgültig  übergebene Geldmittel -</t>
  </si>
  <si>
    <t xml:space="preserve">  I. IMMATERIÁLIS JAVAK</t>
  </si>
  <si>
    <t xml:space="preserve">  I. INTANGIBLE ASSETS</t>
  </si>
  <si>
    <t xml:space="preserve">  I. IMMATERIELLE VERMÖGENSGEGENSTÄNDE</t>
  </si>
  <si>
    <t xml:space="preserve">  II. TÁRGYI ESZKÖZÖK</t>
  </si>
  <si>
    <t xml:space="preserve">  II. TANGIBLE ASSETS</t>
  </si>
  <si>
    <t xml:space="preserve">  II. SACHANLAGEN</t>
  </si>
  <si>
    <t xml:space="preserve">  III. FINANCIAL INVESTMENTS</t>
  </si>
  <si>
    <t xml:space="preserve">  III. FINANZANLAGEN</t>
  </si>
  <si>
    <t>I. KÉSZLETEK</t>
  </si>
  <si>
    <t xml:space="preserve">  I. INVENTORIES</t>
  </si>
  <si>
    <t xml:space="preserve">  I. VORRÄTE</t>
  </si>
  <si>
    <t>II. KÖVETELÉSEK</t>
  </si>
  <si>
    <t xml:space="preserve">  II. RECEIVABLES</t>
  </si>
  <si>
    <t xml:space="preserve">  II. FORDERUNGEN</t>
  </si>
  <si>
    <t>III. ÉRTÉKPAPÍROK</t>
  </si>
  <si>
    <t xml:space="preserve">  III. SECURITIES</t>
  </si>
  <si>
    <t xml:space="preserve">  III. WERTPAPIERE</t>
  </si>
  <si>
    <t>IV. PÉNZESZKÖZÖK</t>
  </si>
  <si>
    <t xml:space="preserve">  IV. LIQUID ASSETS</t>
  </si>
  <si>
    <t xml:space="preserve">  IV. FLÜSSIGE MITTEL</t>
  </si>
  <si>
    <t>ESZKÖZÖK összesen</t>
  </si>
  <si>
    <t xml:space="preserve">TOTAL ASSETS </t>
  </si>
  <si>
    <t xml:space="preserve">  VI. REVALUATION RESERVE</t>
  </si>
  <si>
    <t>I. HÁTRASOROLT KÖTELEZETTSÉGEK</t>
  </si>
  <si>
    <t xml:space="preserve"> I. SUBORDINATED LIABILITIES</t>
  </si>
  <si>
    <t xml:space="preserve"> I. NACHRANGIGE VERBINDLICHKEITEN</t>
  </si>
  <si>
    <t xml:space="preserve">  II. LONG-TERM LIABILITIES</t>
  </si>
  <si>
    <t xml:space="preserve">  II. LANGFRISTIGE VERBINDLICHKEITEN</t>
  </si>
  <si>
    <t>III. RÖVID LEJÁRATÚ KÖTELEZETTSÉGEK</t>
  </si>
  <si>
    <t xml:space="preserve"> III. CURRENT LIABILITIES</t>
  </si>
  <si>
    <t xml:space="preserve"> III. KURZFRISTIGE VERBINDLICHKEITEN</t>
  </si>
  <si>
    <t>Fixed assets</t>
  </si>
  <si>
    <t>Anlagevermögen</t>
  </si>
  <si>
    <t>Intangible assets</t>
  </si>
  <si>
    <t>Immaterielle Vermögensgegenstände</t>
  </si>
  <si>
    <t>Tangible assets</t>
  </si>
  <si>
    <t>Sachanlagen</t>
  </si>
  <si>
    <t>Financial investments</t>
  </si>
  <si>
    <t>Finanzanlagen</t>
  </si>
  <si>
    <t>Current Assets</t>
  </si>
  <si>
    <t>Umlaufvermögen</t>
  </si>
  <si>
    <t>Inventories</t>
  </si>
  <si>
    <t>Vorräte</t>
  </si>
  <si>
    <t>Receivables</t>
  </si>
  <si>
    <t>Forderungen</t>
  </si>
  <si>
    <t>Securities</t>
  </si>
  <si>
    <t>Wertpapiere</t>
  </si>
  <si>
    <t>Liquid assets</t>
  </si>
  <si>
    <t>Flüssige mittel</t>
  </si>
  <si>
    <t>Accrued and deferred assets</t>
  </si>
  <si>
    <t xml:space="preserve">Aktive Rechnungsabgrenzungsposten  </t>
  </si>
  <si>
    <t>Owners' Equity</t>
  </si>
  <si>
    <t>Eigenkapital</t>
  </si>
  <si>
    <t>Subscribed Capital</t>
  </si>
  <si>
    <t>Gezeichnetes kapital</t>
  </si>
  <si>
    <t>Jegyzett, de még be nem fizetzett tőke (-)</t>
  </si>
  <si>
    <t>Subscribed capital unpaid (-)</t>
  </si>
  <si>
    <t>Gezeichnetes, aber nocht eingezahltes kapital (-)</t>
  </si>
  <si>
    <t>Capital reserve</t>
  </si>
  <si>
    <t>Kapitalrücklage</t>
  </si>
  <si>
    <t>Accumulated profit reserve</t>
  </si>
  <si>
    <t>Gewinnrücklage</t>
  </si>
  <si>
    <t>Tied-up riserve</t>
  </si>
  <si>
    <t>Gebundene rücklage</t>
  </si>
  <si>
    <t>Revulation reserve</t>
  </si>
  <si>
    <t>Bewetungsrücklage</t>
  </si>
  <si>
    <t>Értékhelyesbítés értékelési tartaléka</t>
  </si>
  <si>
    <t>Revaluation reserve</t>
  </si>
  <si>
    <t>Wertberichtungsrücklage</t>
  </si>
  <si>
    <t>Valós értékelés értékelési tartaléka</t>
  </si>
  <si>
    <t>Fair value reserve</t>
  </si>
  <si>
    <t>Zeitwert-Rücklage</t>
  </si>
  <si>
    <t>Profit after taxes</t>
  </si>
  <si>
    <t>Bilanzergebnis</t>
  </si>
  <si>
    <t>Provisions</t>
  </si>
  <si>
    <t>Rüxkstellungen</t>
  </si>
  <si>
    <t>Liabilities</t>
  </si>
  <si>
    <t>Verbindlichkeiten</t>
  </si>
  <si>
    <t>Hátrasorolt kötelezettségek</t>
  </si>
  <si>
    <t>Suborbinated liabilities</t>
  </si>
  <si>
    <t>Nachrangige verbindlichkeiten</t>
  </si>
  <si>
    <t>Long-term liabilities</t>
  </si>
  <si>
    <t>Langfristige verbindlichkeiten</t>
  </si>
  <si>
    <t>Current liabilities</t>
  </si>
  <si>
    <t>Kurzfristige verbindlichkeiten</t>
  </si>
  <si>
    <t>Accrued and deferred liabilities</t>
  </si>
  <si>
    <t>Passive Rechnungsabgrenzungsposten</t>
  </si>
  <si>
    <t>FORRÁSOK összesen</t>
  </si>
  <si>
    <t>Statisztikai számjele</t>
  </si>
  <si>
    <t>Statistical code</t>
  </si>
  <si>
    <t>Statistische Nummer</t>
  </si>
  <si>
    <t>Cégjegyzék száma</t>
  </si>
  <si>
    <t>Court registration number</t>
  </si>
  <si>
    <t>Handelsregister Nummer</t>
  </si>
  <si>
    <t>A vállalkozás megnevezése:</t>
  </si>
  <si>
    <t>The Company's name:</t>
  </si>
  <si>
    <t>Firmenname:</t>
  </si>
  <si>
    <t>A vállalkozás címe:</t>
  </si>
  <si>
    <t>Address:</t>
  </si>
  <si>
    <t>Anschrift:</t>
  </si>
  <si>
    <t>Éves beszámoló</t>
  </si>
  <si>
    <t>Annual Report</t>
  </si>
  <si>
    <t>Jahresabschluss</t>
  </si>
  <si>
    <t>Egyszerűsített éves beszámoló</t>
  </si>
  <si>
    <t>Simplified Financial Statements</t>
  </si>
  <si>
    <t>Vereinfachten Jahresabschluss</t>
  </si>
  <si>
    <t>a vállalkozás vezetője</t>
  </si>
  <si>
    <t>Head of enterprise</t>
  </si>
  <si>
    <t>Geschäftsführer</t>
  </si>
  <si>
    <t>(képviselője)</t>
  </si>
  <si>
    <t>authorised signature</t>
  </si>
  <si>
    <t>des Unternehmers</t>
  </si>
  <si>
    <t>Keltezés:</t>
  </si>
  <si>
    <t>Dated:</t>
  </si>
  <si>
    <t>Datum:</t>
  </si>
  <si>
    <t>"A" Mérleg</t>
  </si>
  <si>
    <t>BALANCE-SHEET</t>
  </si>
  <si>
    <t>Bilanz</t>
  </si>
  <si>
    <t>Eszközök (aktívák)</t>
  </si>
  <si>
    <t>Assets</t>
  </si>
  <si>
    <t>Aktivseite</t>
  </si>
  <si>
    <t>adatok E Ft-ban</t>
  </si>
  <si>
    <t>figures in thousand HUF</t>
  </si>
  <si>
    <t>Angaben in THUF</t>
  </si>
  <si>
    <t>Sorszám</t>
  </si>
  <si>
    <t>Serial numb.</t>
  </si>
  <si>
    <t>Nr.</t>
  </si>
  <si>
    <t>Description of the individual items</t>
  </si>
  <si>
    <t>Bezeichnung des Postens</t>
  </si>
  <si>
    <t>Prior year</t>
  </si>
  <si>
    <t>Vorjahr</t>
  </si>
  <si>
    <t>Előző év(ek) módosításai</t>
  </si>
  <si>
    <t>Modifications relation to prior year</t>
  </si>
  <si>
    <t>Änderungen im Vorjahr</t>
  </si>
  <si>
    <t>Current year</t>
  </si>
  <si>
    <t>Berichtjahr</t>
  </si>
  <si>
    <t>Források (passzívák)</t>
  </si>
  <si>
    <t xml:space="preserve">Equity and Liabilities </t>
  </si>
  <si>
    <t>Bilanz Quellen (Passivas)</t>
  </si>
  <si>
    <t>"A" Eredménykimutatás</t>
  </si>
  <si>
    <t>PROFIT AND LOSS ACCOUNTS</t>
  </si>
  <si>
    <t>Gewinn- und Verlustrechnung (Variate "A")</t>
  </si>
  <si>
    <t>(Összköltség eljárással)</t>
  </si>
  <si>
    <t>(Total cost method)</t>
  </si>
  <si>
    <t>(Nach dem Gesamtkostenverfahren)</t>
  </si>
  <si>
    <t>CASH-FLOW kimutatás</t>
  </si>
  <si>
    <t>A közzétett adatok könyvvizsgálattal nincsenek alátámasztva.</t>
  </si>
  <si>
    <t>The data published have not been reviewed by an auditor.</t>
  </si>
  <si>
    <t>Die veröffentlichten Daten sind nicht durch  eine Wirtschaftsprüfung untermauert worden.</t>
  </si>
  <si>
    <t>Forgalmi költség eljárással</t>
  </si>
  <si>
    <t>Trading cost method</t>
  </si>
  <si>
    <t>Nach dem Umsatzkostenverfahren</t>
  </si>
  <si>
    <t>Éves beszámoló  MÉRLEG "A" típus</t>
  </si>
  <si>
    <t>Annual Report  Balance sheet  "Version "A"</t>
  </si>
  <si>
    <t>Jahresabschluss Bilanz (Variate "A")</t>
  </si>
  <si>
    <t>Éves beszámoló EREDMÉNYKIMUTATÁS</t>
  </si>
  <si>
    <t xml:space="preserve">Annual Report  Profit and loss accounts </t>
  </si>
  <si>
    <t xml:space="preserve">Jahresabschluss Gewinn- und Verlustrechnung </t>
  </si>
  <si>
    <t>(összköltség eljárással)</t>
  </si>
  <si>
    <t>(forgalmi költség eljárással)</t>
  </si>
  <si>
    <t>(Nach dem Umsatzkostenverfahren)</t>
  </si>
  <si>
    <t>Egyszerűsített éves beszámoló MÉRLEG "A" típus</t>
  </si>
  <si>
    <t>Simplified Financial Statements Balance sheet  "Version "A""</t>
  </si>
  <si>
    <t>Vereinfachten Jahresabschluss Bilanz (Variate"A")</t>
  </si>
  <si>
    <t xml:space="preserve">Egyszerűsített éves beszámoló EREDMÉNYKIMUTATÁS </t>
  </si>
  <si>
    <t xml:space="preserve">Simplified Financial Statements PROFIT AND LOSS ACCOUNTS </t>
  </si>
  <si>
    <t xml:space="preserve"> Vereinfachten Jahresabschluss Gewinn- und Verlustrechnung</t>
  </si>
  <si>
    <t>MÉRLEG, EREDMÉNYKIMUTATÁS ellenőrzése</t>
  </si>
  <si>
    <t>Balance sheet, profit and loss control</t>
  </si>
  <si>
    <t>Bilanz, Gewin-undVerlust kontrolle</t>
  </si>
  <si>
    <t>Date:</t>
  </si>
  <si>
    <t>Készitette:</t>
  </si>
  <si>
    <t>Created by:</t>
  </si>
  <si>
    <t>Erstellt von:</t>
  </si>
  <si>
    <t>Checked by:</t>
  </si>
  <si>
    <t>Geprüft von:</t>
  </si>
  <si>
    <t>Megjegyzés / Referencia</t>
  </si>
  <si>
    <t>Comment / Reference</t>
  </si>
  <si>
    <t>Kommentar / Referenz</t>
  </si>
  <si>
    <t>Könyvvizsgálatra átadva</t>
  </si>
  <si>
    <t>Before auditing</t>
  </si>
  <si>
    <t>Audit módosítás</t>
  </si>
  <si>
    <t>Corrected by auditor</t>
  </si>
  <si>
    <t>Eltérés</t>
  </si>
  <si>
    <t>Difference</t>
  </si>
  <si>
    <t>Differenz</t>
  </si>
  <si>
    <t>Kis értékű immateriális javak</t>
  </si>
  <si>
    <t>Low value intagible assets</t>
  </si>
  <si>
    <t>Niedriger Wert immaterielle vermögensgegenstände</t>
  </si>
  <si>
    <t>Kis értékű tárgyi eszközök</t>
  </si>
  <si>
    <t>Low value tagible assets</t>
  </si>
  <si>
    <t>Niedriger Wert sachanlagen</t>
  </si>
  <si>
    <t>Mindösszesen</t>
  </si>
  <si>
    <t>Overall</t>
  </si>
  <si>
    <t>Insgesamt</t>
  </si>
  <si>
    <t>Nyitó érték</t>
  </si>
  <si>
    <t>Opening value</t>
  </si>
  <si>
    <t xml:space="preserve">Eröffnungswert, </t>
  </si>
  <si>
    <t>Növekedés</t>
  </si>
  <si>
    <t>Increases</t>
  </si>
  <si>
    <t>Erhöhung</t>
  </si>
  <si>
    <t>Csökkenés</t>
  </si>
  <si>
    <t>Decreases</t>
  </si>
  <si>
    <t xml:space="preserve">Senkung </t>
  </si>
  <si>
    <t>Záró érték</t>
  </si>
  <si>
    <t>Closing value</t>
  </si>
  <si>
    <t>Abschlusswert</t>
  </si>
  <si>
    <t>Bruttó érték</t>
  </si>
  <si>
    <t>Gross value</t>
  </si>
  <si>
    <t>Bruttowert</t>
  </si>
  <si>
    <t>Értékcsökkenés</t>
  </si>
  <si>
    <t>Depreciation</t>
  </si>
  <si>
    <t>Amortisation</t>
  </si>
  <si>
    <t>Nettó érték</t>
  </si>
  <si>
    <t>Net value</t>
  </si>
  <si>
    <t>Nettowert</t>
  </si>
  <si>
    <t>Mérleg szerinti érték</t>
  </si>
  <si>
    <t>Shown in the balance sheet</t>
  </si>
  <si>
    <t>In der Bilanz dargestellt</t>
  </si>
  <si>
    <t>Unterschied</t>
  </si>
  <si>
    <t>Eszközök összetétele</t>
  </si>
  <si>
    <t>Composition of assets</t>
  </si>
  <si>
    <t>Zusammensetzung des Vermögens</t>
  </si>
  <si>
    <t>Források összetétele</t>
  </si>
  <si>
    <t>Composition of owner's equity and liabilities</t>
  </si>
  <si>
    <t>Zusammensetzung des quellen (passiva) insgesamt</t>
  </si>
  <si>
    <t>Mérleg összetétele I.</t>
  </si>
  <si>
    <t>Composition of balance sheet I.</t>
  </si>
  <si>
    <t>Zusammensetzung des Bilanz I.</t>
  </si>
  <si>
    <t>Mérleg összetétele II. (Eszközök)</t>
  </si>
  <si>
    <t>Composition of balance sheet II. (Assets)</t>
  </si>
  <si>
    <t>Zusammensetzung des Bilanz II. (Vermögens)</t>
  </si>
  <si>
    <t>Mérleg összetétele II. (Források)</t>
  </si>
  <si>
    <t>Composition of balance sheet II. (Owner's equity and liabilities)</t>
  </si>
  <si>
    <t>Zusammensetzung des Bilanz II. (Passiva)</t>
  </si>
  <si>
    <t>Amount</t>
  </si>
  <si>
    <t>Menge</t>
  </si>
  <si>
    <t>Részarány (%)</t>
  </si>
  <si>
    <t>Share (%)</t>
  </si>
  <si>
    <t>Aktie (%)</t>
  </si>
  <si>
    <t>Megnevezése</t>
  </si>
  <si>
    <t>Description</t>
  </si>
  <si>
    <t>Beschreibung</t>
  </si>
  <si>
    <t>Változás (%)</t>
  </si>
  <si>
    <t>Change (%)</t>
  </si>
  <si>
    <t>Änderung (%)</t>
  </si>
  <si>
    <t xml:space="preserve">
</t>
  </si>
  <si>
    <t>1a. Adózás előtti eredmény +/-</t>
  </si>
  <si>
    <t>1a. 1. Profit before tax +/-</t>
  </si>
  <si>
    <t>1a. Ergebnis vor Steuern +/-</t>
  </si>
  <si>
    <t>1b. Korrekciók az adózás előtti eredményben +/-</t>
  </si>
  <si>
    <t>1b. Adjustments in profit before tax +/-</t>
  </si>
  <si>
    <t>1b. Korrektur beim Ergebnis vor Steuern +/-</t>
  </si>
  <si>
    <t>1. Korrigált adózás előtti eredmény (1a+1b) +/-</t>
  </si>
  <si>
    <t>1.    Adjusted profit before tax (1a+1b) +/-</t>
  </si>
  <si>
    <t>1. Korrigiertes  Ergebnis  vor Steuern (1a+1b) +/-</t>
  </si>
  <si>
    <t>11. Aktív időbeli elhatárolások változása +/-</t>
  </si>
  <si>
    <t>10. Forgóeszközök (vevőkövetelés és pénzeszköz nélkül) változása +/-</t>
  </si>
  <si>
    <t>9. Vevőkövetelés változása +/-</t>
  </si>
  <si>
    <t>8. Passzív időbeli elhatárolások változása +/-</t>
  </si>
  <si>
    <t>7. Egyéb rövid lejáratú kötelezettség változása +/-</t>
  </si>
  <si>
    <t>6. Szállítói kötelezettség változása +/-</t>
  </si>
  <si>
    <t>5. Befektetett eszközök értékesítésének eredménye +/-</t>
  </si>
  <si>
    <t>4. Céltartalék képzés és felhasználás különbözete +/-</t>
  </si>
  <si>
    <t>3. Elszámolt értékvesztés és visszaírás +/-</t>
  </si>
  <si>
    <t>3.    Impairment loss and reversal +/-</t>
  </si>
  <si>
    <t>4.    Difference between formation and utilization of provisions +/-</t>
  </si>
  <si>
    <t>5.    Fixed assets sold +/-</t>
  </si>
  <si>
    <t>6.    Changes in accounts payable +/-</t>
  </si>
  <si>
    <t>7.    Changes in other short-term liabilities changes+/-</t>
  </si>
  <si>
    <t>8.    Changes in accrued and deferred liabilities +/-</t>
  </si>
  <si>
    <t>9.    Changes in trade receivables +/-</t>
  </si>
  <si>
    <t>10. Changes in current assets (without receivables and liquid assets) +/-</t>
  </si>
  <si>
    <t>11. Changes in accrued and deferred assets +/-</t>
  </si>
  <si>
    <t>3. Verrechnete Wertverluste und Rückschreibung +/-</t>
  </si>
  <si>
    <t>4. Differenz der Bildung und Verwendung von Rückstellungen +/-</t>
  </si>
  <si>
    <t>5. Ergebnis aus dem Verkauf von Anlagevermögen +/-</t>
  </si>
  <si>
    <t>6. Änderung  der Lieferantenschulden +/-</t>
  </si>
  <si>
    <t>7. Änderung  der  sonstigen kurzfristigen Verbindlichkeiten +/-</t>
  </si>
  <si>
    <t>8. Änderung  der  passiven Rechnungsabgrenzungsposten +/-</t>
  </si>
  <si>
    <t>11.  Änderung  der  aktiven Rechnungsabgrenzungsposten +/-</t>
  </si>
  <si>
    <t>27. Devizás pénzeszközök átértékelése +/-</t>
  </si>
  <si>
    <t>V. Pénzeszközök mérleg szerinti változása (IV+27. sorok) +/-</t>
  </si>
  <si>
    <t>27. Revaluation of funds held in foreign currencies +/-</t>
  </si>
  <si>
    <t>V. Changes in funds as shown in the balance sheet (rows IV+27) +/-</t>
  </si>
  <si>
    <t>V. Bilanzmäßige Änderung von liquiden Mitteln (Positionen IV+27) +/-</t>
  </si>
  <si>
    <t>27. Neubewertung von liquiden Mitteln in Fremdwährung +/-</t>
  </si>
  <si>
    <t>KIEGÉSZÍTŐ MELLÉKLET MOZGÁSTÁBLA</t>
  </si>
  <si>
    <t>TÖLTSE KI AZ ALSÓ TÁBLA SZÍNES CELLÁIT</t>
  </si>
  <si>
    <r>
      <t xml:space="preserve">B. PÉNZÜGYI MŰVELETEK EREDMÉNYE </t>
    </r>
    <r>
      <rPr>
        <sz val="10"/>
        <rFont val="Arial Narrow"/>
        <family val="2"/>
        <charset val="238"/>
      </rPr>
      <t>(VIII.-IX.)</t>
    </r>
  </si>
  <si>
    <r>
      <t xml:space="preserve">D. RENDKÍVÜLI EREDMÉNY </t>
    </r>
    <r>
      <rPr>
        <sz val="10"/>
        <rFont val="Arial Narrow"/>
        <family val="2"/>
        <charset val="238"/>
      </rPr>
      <t>(X.-XI.)</t>
    </r>
  </si>
  <si>
    <r>
      <t xml:space="preserve">D. ADÓZOTT EREDMÉNY </t>
    </r>
    <r>
      <rPr>
        <sz val="10"/>
        <rFont val="Arial Narrow"/>
        <family val="2"/>
        <charset val="238"/>
      </rPr>
      <t>(</t>
    </r>
    <r>
      <rPr>
        <u/>
        <sz val="10"/>
        <rFont val="Arial Narrow"/>
        <family val="2"/>
        <charset val="238"/>
      </rPr>
      <t>±C</t>
    </r>
    <r>
      <rPr>
        <sz val="10"/>
        <rFont val="Arial Narrow"/>
        <family val="2"/>
        <charset val="238"/>
      </rPr>
      <t>.-X.)</t>
    </r>
  </si>
  <si>
    <r>
      <t xml:space="preserve">B. PÉNZÜGYI MŰVELETEK EREDMÉNYE </t>
    </r>
    <r>
      <rPr>
        <sz val="10"/>
        <rFont val="Arial Narrow"/>
        <family val="2"/>
        <charset val="238"/>
      </rPr>
      <t>(VII.-VIII.)</t>
    </r>
  </si>
  <si>
    <r>
      <t xml:space="preserve">D. ADÓZOTT EREDMÉNY </t>
    </r>
    <r>
      <rPr>
        <sz val="10"/>
        <rFont val="Arial Narrow"/>
        <family val="2"/>
        <charset val="238"/>
      </rPr>
      <t>(</t>
    </r>
    <r>
      <rPr>
        <u/>
        <sz val="10"/>
        <rFont val="Arial Narrow"/>
        <family val="2"/>
        <charset val="238"/>
      </rPr>
      <t>±C</t>
    </r>
    <r>
      <rPr>
        <sz val="10"/>
        <rFont val="Arial Narrow"/>
        <family val="2"/>
        <charset val="238"/>
      </rPr>
      <t>.-IX.)</t>
    </r>
  </si>
  <si>
    <t>9.  Änderung der Käuferforderungen + /-</t>
  </si>
  <si>
    <t>10.  Änderung  des Umlaufvermögens  (ohne Käuferforderungen  und  liquide Mittel) + /-</t>
  </si>
  <si>
    <t>IV. Pénzeszközök változása (I+II+III. sorok) +</t>
  </si>
  <si>
    <t>IV. Changes in liquid assets (rows I+II+III) +</t>
  </si>
  <si>
    <t>IV. Änderung der liquiden Mittel (Positionen I+II+III) +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</si>
</sst>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,##0_ ;[Red]\-#,##0\ "/>
    <numFmt numFmtId="165" formatCode="[$-809]dd\ mmmm\ yyyy;@"/>
    <numFmt numFmtId="166" formatCode="#\ ###\ ###\ ###\ ##0"/>
    <numFmt numFmtId="167" formatCode="[$-40E]yyyy/\ mmm/\ d\.;@"/>
    <numFmt numFmtId="168" formatCode="#\ ##0"/>
    <numFmt numFmtId="169" formatCode="#,###,###,###,##0"/>
  </numFmts>
  <fonts count="76" x14ac:knownFonts="1">
    <font>
      <sz val="12"/>
      <name val="Arial CE"/>
    </font>
    <font>
      <b/>
      <sz val="10"/>
      <name val="Arial CE"/>
    </font>
    <font>
      <sz val="9"/>
      <name val="Arial CE"/>
    </font>
    <font>
      <b/>
      <sz val="9"/>
      <name val="Arial CE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b/>
      <sz val="10"/>
      <name val="Arial CE"/>
    </font>
    <font>
      <b/>
      <sz val="12"/>
      <name val="Arial CE"/>
    </font>
    <font>
      <b/>
      <sz val="10"/>
      <color rgb="FF0000FF"/>
      <name val="Arial CE"/>
    </font>
    <font>
      <b/>
      <sz val="11"/>
      <name val="Arial Narrow"/>
      <family val="2"/>
      <charset val="238"/>
    </font>
    <font>
      <sz val="11"/>
      <name val="Arial Narrow"/>
      <family val="2"/>
      <charset val="238"/>
    </font>
    <font>
      <b/>
      <sz val="12"/>
      <name val="Arial Narrow"/>
      <family val="2"/>
      <charset val="238"/>
    </font>
    <font>
      <sz val="12"/>
      <name val="Arial Narrow"/>
      <family val="2"/>
      <charset val="238"/>
    </font>
    <font>
      <b/>
      <sz val="10"/>
      <color rgb="FF0000FF"/>
      <name val="Arial Narrow"/>
      <family val="2"/>
      <charset val="238"/>
    </font>
    <font>
      <b/>
      <u/>
      <sz val="10"/>
      <color rgb="FF0000FF"/>
      <name val="Arial Narrow"/>
      <family val="2"/>
      <charset val="238"/>
    </font>
    <font>
      <b/>
      <sz val="14"/>
      <name val="Arial Narrow"/>
      <family val="2"/>
      <charset val="238"/>
    </font>
    <font>
      <sz val="9"/>
      <name val="Arial Narrow"/>
      <family val="2"/>
      <charset val="238"/>
    </font>
    <font>
      <b/>
      <sz val="11"/>
      <color rgb="FFFF0000"/>
      <name val="Arial Narrow"/>
      <family val="2"/>
      <charset val="238"/>
    </font>
    <font>
      <b/>
      <sz val="9"/>
      <name val="Arial Narrow"/>
      <family val="2"/>
      <charset val="238"/>
    </font>
    <font>
      <b/>
      <sz val="10"/>
      <color rgb="FF000000"/>
      <name val="Arial Narrow"/>
      <family val="2"/>
      <charset val="238"/>
    </font>
    <font>
      <u/>
      <sz val="10"/>
      <name val="Arial Narrow"/>
      <family val="2"/>
      <charset val="238"/>
    </font>
    <font>
      <b/>
      <sz val="11"/>
      <color rgb="FF0000FF"/>
      <name val="Arial Narrow"/>
      <family val="2"/>
      <charset val="238"/>
    </font>
    <font>
      <sz val="12"/>
      <color rgb="FFFF0000"/>
      <name val="Arial Narrow"/>
      <family val="2"/>
      <charset val="238"/>
    </font>
    <font>
      <sz val="11"/>
      <color rgb="FFFF0000"/>
      <name val="Arial Narrow"/>
      <family val="2"/>
      <charset val="238"/>
    </font>
    <font>
      <b/>
      <i/>
      <sz val="10"/>
      <name val="Arial Narrow"/>
      <family val="2"/>
      <charset val="238"/>
    </font>
    <font>
      <i/>
      <sz val="10"/>
      <name val="Arial Narrow"/>
      <family val="2"/>
      <charset val="238"/>
    </font>
    <font>
      <b/>
      <sz val="12"/>
      <color rgb="FF333399"/>
      <name val="Arial Narrow"/>
      <family val="2"/>
      <charset val="238"/>
    </font>
    <font>
      <b/>
      <sz val="10"/>
      <color rgb="FF333399"/>
      <name val="Arial Narrow"/>
      <family val="2"/>
      <charset val="238"/>
    </font>
    <font>
      <b/>
      <sz val="10"/>
      <color rgb="FF000080"/>
      <name val="Arial Narrow"/>
      <family val="2"/>
      <charset val="238"/>
    </font>
    <font>
      <u/>
      <sz val="10"/>
      <color rgb="FF0000FF"/>
      <name val="Arial Narrow"/>
      <family val="2"/>
      <charset val="238"/>
    </font>
    <font>
      <b/>
      <sz val="11"/>
      <color rgb="FF800000"/>
      <name val="Arial Narrow"/>
      <family val="2"/>
      <charset val="238"/>
    </font>
    <font>
      <b/>
      <sz val="11"/>
      <color rgb="FF969696"/>
      <name val="Arial Narrow"/>
      <family val="2"/>
      <charset val="238"/>
    </font>
    <font>
      <sz val="11"/>
      <color rgb="FF969696"/>
      <name val="Arial Narrow"/>
      <family val="2"/>
      <charset val="238"/>
    </font>
    <font>
      <i/>
      <sz val="11"/>
      <name val="Arial Narrow"/>
      <family val="2"/>
      <charset val="238"/>
    </font>
    <font>
      <b/>
      <sz val="10"/>
      <color rgb="FF0066CC"/>
      <name val="Arial Narrow"/>
      <family val="2"/>
      <charset val="238"/>
    </font>
    <font>
      <b/>
      <sz val="12"/>
      <color rgb="FFFF0000"/>
      <name val="Arial Narrow"/>
      <family val="2"/>
      <charset val="238"/>
    </font>
    <font>
      <b/>
      <u/>
      <sz val="12"/>
      <name val="Arial Narrow"/>
      <family val="2"/>
      <charset val="238"/>
    </font>
    <font>
      <i/>
      <sz val="12"/>
      <name val="Arial Narrow"/>
      <family val="2"/>
      <charset val="238"/>
    </font>
    <font>
      <u/>
      <sz val="9"/>
      <name val="Arial Narrow"/>
      <family val="2"/>
      <charset val="238"/>
    </font>
    <font>
      <b/>
      <sz val="14"/>
      <name val="Arial CE"/>
    </font>
    <font>
      <b/>
      <i/>
      <sz val="11"/>
      <name val="Arial Narrow"/>
      <family val="2"/>
      <charset val="238"/>
    </font>
    <font>
      <b/>
      <u/>
      <sz val="9"/>
      <name val="Arial Narrow"/>
      <family val="2"/>
      <charset val="238"/>
    </font>
    <font>
      <sz val="11"/>
      <color rgb="FF000000"/>
      <name val="Calibri"/>
      <family val="2"/>
      <charset val="238"/>
    </font>
    <font>
      <sz val="12"/>
      <color rgb="FFFFFFFF"/>
      <name val="Arial Narrow"/>
      <family val="2"/>
      <charset val="238"/>
    </font>
    <font>
      <b/>
      <sz val="12"/>
      <color rgb="FFFF0000"/>
      <name val="Arial Narrow"/>
      <family val="2"/>
      <charset val="238"/>
    </font>
    <font>
      <sz val="12"/>
      <color rgb="FFFFFFFF"/>
      <name val="Arial Narrow"/>
      <family val="2"/>
      <charset val="238"/>
    </font>
    <font>
      <sz val="12"/>
      <color rgb="FF222222"/>
      <name val="Arial Narrow"/>
      <family val="2"/>
      <charset val="238"/>
    </font>
    <font>
      <b/>
      <sz val="10"/>
      <color rgb="FFFF0000"/>
      <name val="Arial Narrow"/>
      <family val="2"/>
      <charset val="238"/>
    </font>
    <font>
      <b/>
      <sz val="12"/>
      <color rgb="FF000000"/>
      <name val="Arial Narrow"/>
      <family val="2"/>
      <charset val="238"/>
    </font>
    <font>
      <b/>
      <sz val="12"/>
      <color rgb="FFFFFFFF"/>
      <name val="Arial Narrow"/>
      <family val="2"/>
      <charset val="238"/>
    </font>
    <font>
      <sz val="10"/>
      <name val="Arial Narrow"/>
      <family val="2"/>
      <charset val="238"/>
    </font>
    <font>
      <sz val="16"/>
      <name val="Arial Narrow"/>
      <family val="2"/>
      <charset val="238"/>
    </font>
    <font>
      <b/>
      <sz val="18"/>
      <name val="Arial Narrow"/>
      <family val="2"/>
      <charset val="238"/>
    </font>
    <font>
      <sz val="9"/>
      <name val="Arial CE"/>
    </font>
    <font>
      <b/>
      <i/>
      <sz val="12"/>
      <name val="Arial Narrow"/>
      <family val="2"/>
      <charset val="238"/>
    </font>
    <font>
      <b/>
      <sz val="12"/>
      <name val="Arial CE"/>
    </font>
    <font>
      <sz val="11"/>
      <color rgb="FFFFFFFF"/>
      <name val="Arial Narrow"/>
      <family val="2"/>
      <charset val="238"/>
    </font>
    <font>
      <sz val="9"/>
      <name val="Arial"/>
      <family val="2"/>
      <charset val="238"/>
    </font>
    <font>
      <sz val="11"/>
      <name val="Times New Roman CE"/>
    </font>
    <font>
      <b/>
      <sz val="11"/>
      <color rgb="FF000000"/>
      <name val="Arial Narrow"/>
      <family val="2"/>
      <charset val="238"/>
    </font>
    <font>
      <sz val="12"/>
      <name val="Arial Narrow"/>
      <family val="2"/>
      <charset val="238"/>
    </font>
    <font>
      <b/>
      <sz val="9"/>
      <name val="Arial Narrow"/>
      <family val="2"/>
      <charset val="238"/>
    </font>
    <font>
      <sz val="12"/>
      <name val="Arial CE"/>
    </font>
    <font>
      <b/>
      <sz val="11"/>
      <name val="Arial Narrow"/>
      <family val="2"/>
      <charset val="238"/>
    </font>
    <font>
      <sz val="10"/>
      <name val="Arial Narrow"/>
      <family val="2"/>
      <charset val="238"/>
    </font>
    <font>
      <sz val="10"/>
      <color rgb="FF000000"/>
      <name val="Arial Narrow"/>
      <family val="2"/>
      <charset val="238"/>
    </font>
    <font>
      <b/>
      <sz val="10"/>
      <name val="Arial Narrow"/>
      <family val="2"/>
      <charset val="238"/>
    </font>
    <font>
      <b/>
      <sz val="10"/>
      <color rgb="FF0000FF"/>
      <name val="Arial Narrow"/>
      <family val="2"/>
      <charset val="238"/>
    </font>
    <font>
      <sz val="8"/>
      <name val="Arial Narrow"/>
      <family val="2"/>
      <charset val="238"/>
    </font>
    <font>
      <b/>
      <sz val="8"/>
      <name val="Arial Narrow"/>
      <family val="2"/>
      <charset val="238"/>
    </font>
    <font>
      <b/>
      <sz val="12"/>
      <color rgb="FFFF0000"/>
      <name val="Arial Narrow"/>
      <family val="2"/>
      <charset val="238"/>
    </font>
    <font>
      <sz val="12"/>
      <color rgb="FFFF0000"/>
      <name val="Arial Narrow"/>
      <family val="2"/>
      <charset val="238"/>
    </font>
    <font>
      <sz val="9"/>
      <name val="Arial Narrow"/>
      <family val="2"/>
      <charset val="238"/>
    </font>
    <font>
      <b/>
      <i/>
      <sz val="9"/>
      <name val="Arial Narrow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DEAD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FBFBF"/>
        <bgColor indexed="64"/>
      </patternFill>
    </fill>
  </fills>
  <borders count="13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/>
      <top/>
      <bottom/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medium">
        <color rgb="FF000000"/>
      </left>
      <right/>
      <top style="hair">
        <color rgb="FF000000"/>
      </top>
      <bottom style="hair">
        <color rgb="FF000000"/>
      </bottom>
      <diagonal/>
    </border>
    <border>
      <left style="medium">
        <color rgb="FF000000"/>
      </left>
      <right/>
      <top style="hair">
        <color rgb="FF000000"/>
      </top>
      <bottom style="medium">
        <color rgb="FF000000"/>
      </bottom>
      <diagonal/>
    </border>
    <border>
      <left/>
      <right/>
      <top style="hair">
        <color rgb="FF000000"/>
      </top>
      <bottom style="medium">
        <color rgb="FF000000"/>
      </bottom>
      <diagonal/>
    </border>
    <border>
      <left/>
      <right style="hair">
        <color rgb="FF000000"/>
      </right>
      <top style="hair">
        <color rgb="FF000000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hair">
        <color rgb="FF000000"/>
      </bottom>
      <diagonal/>
    </border>
    <border>
      <left/>
      <right/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/>
      <top/>
      <bottom style="hair">
        <color rgb="FF000000"/>
      </bottom>
      <diagonal/>
    </border>
    <border>
      <left/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/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/>
      <right/>
      <top style="medium">
        <color rgb="FF000000"/>
      </top>
      <bottom style="hair">
        <color rgb="FF000000"/>
      </bottom>
      <diagonal/>
    </border>
    <border>
      <left/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3">
    <xf numFmtId="0" fontId="0" fillId="0" borderId="0"/>
    <xf numFmtId="0" fontId="64" fillId="0" borderId="129"/>
    <xf numFmtId="0" fontId="64" fillId="0" borderId="129"/>
  </cellStyleXfs>
  <cellXfs count="1022">
    <xf numFmtId="0" fontId="0" fillId="0" borderId="0" xfId="0"/>
    <xf numFmtId="0" fontId="7" fillId="0" borderId="0" xfId="0" applyFont="1"/>
    <xf numFmtId="0" fontId="6" fillId="0" borderId="0" xfId="0" applyFont="1" applyAlignment="1">
      <alignment horizontal="center"/>
    </xf>
    <xf numFmtId="0" fontId="5" fillId="2" borderId="0" xfId="0" applyFont="1" applyFill="1"/>
    <xf numFmtId="0" fontId="6" fillId="2" borderId="0" xfId="0" applyFont="1" applyFill="1"/>
    <xf numFmtId="0" fontId="11" fillId="0" borderId="0" xfId="0" applyFont="1" applyAlignment="1">
      <alignment horizontal="center"/>
    </xf>
    <xf numFmtId="0" fontId="21" fillId="2" borderId="0" xfId="0" applyFont="1" applyFill="1"/>
    <xf numFmtId="0" fontId="28" fillId="2" borderId="0" xfId="0" applyFont="1" applyFill="1" applyAlignment="1" applyProtection="1">
      <alignment horizontal="center"/>
      <protection locked="0"/>
    </xf>
    <xf numFmtId="0" fontId="15" fillId="0" borderId="0" xfId="0" applyFont="1" applyAlignment="1">
      <alignment horizontal="center"/>
    </xf>
    <xf numFmtId="0" fontId="29" fillId="2" borderId="0" xfId="0" applyFont="1" applyFill="1" applyAlignment="1">
      <alignment horizontal="center"/>
    </xf>
    <xf numFmtId="0" fontId="29" fillId="2" borderId="0" xfId="0" applyFont="1" applyFill="1"/>
    <xf numFmtId="0" fontId="6" fillId="0" borderId="0" xfId="0" applyFont="1"/>
    <xf numFmtId="0" fontId="30" fillId="2" borderId="0" xfId="0" applyFont="1" applyFill="1"/>
    <xf numFmtId="0" fontId="31" fillId="2" borderId="0" xfId="0" applyFont="1" applyFill="1"/>
    <xf numFmtId="0" fontId="12" fillId="0" borderId="72" xfId="0" applyFont="1" applyBorder="1"/>
    <xf numFmtId="0" fontId="15" fillId="2" borderId="0" xfId="0" applyFont="1" applyFill="1"/>
    <xf numFmtId="0" fontId="33" fillId="0" borderId="72" xfId="0" applyFont="1" applyBorder="1"/>
    <xf numFmtId="0" fontId="34" fillId="0" borderId="72" xfId="0" applyFont="1" applyBorder="1"/>
    <xf numFmtId="0" fontId="32" fillId="0" borderId="72" xfId="0" applyFont="1" applyBorder="1"/>
    <xf numFmtId="0" fontId="15" fillId="0" borderId="72" xfId="0" applyFont="1" applyBorder="1" applyAlignment="1">
      <alignment horizontal="center"/>
    </xf>
    <xf numFmtId="0" fontId="35" fillId="0" borderId="72" xfId="0" applyFont="1" applyBorder="1"/>
    <xf numFmtId="0" fontId="6" fillId="0" borderId="72" xfId="0" applyFont="1" applyBorder="1" applyAlignment="1">
      <alignment horizontal="center"/>
    </xf>
    <xf numFmtId="0" fontId="12" fillId="0" borderId="72" xfId="0" applyFont="1" applyBorder="1" applyAlignment="1">
      <alignment horizontal="left"/>
    </xf>
    <xf numFmtId="0" fontId="23" fillId="0" borderId="72" xfId="0" applyFont="1" applyBorder="1"/>
    <xf numFmtId="0" fontId="7" fillId="2" borderId="0" xfId="0" applyFont="1" applyFill="1"/>
    <xf numFmtId="0" fontId="6" fillId="2" borderId="0" xfId="0" applyFont="1" applyFill="1" applyAlignment="1">
      <alignment horizontal="center"/>
    </xf>
    <xf numFmtId="0" fontId="11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36" fillId="0" borderId="0" xfId="0" applyFont="1"/>
    <xf numFmtId="0" fontId="51" fillId="0" borderId="0" xfId="0" applyFont="1" applyAlignment="1">
      <alignment horizontal="left"/>
    </xf>
    <xf numFmtId="0" fontId="50" fillId="0" borderId="0" xfId="0" applyFont="1" applyAlignment="1">
      <alignment horizontal="left"/>
    </xf>
    <xf numFmtId="0" fontId="14" fillId="0" borderId="0" xfId="0" applyFont="1"/>
    <xf numFmtId="0" fontId="46" fillId="2" borderId="0" xfId="0" applyFont="1" applyFill="1"/>
    <xf numFmtId="0" fontId="11" fillId="0" borderId="0" xfId="0" applyFont="1" applyAlignment="1">
      <alignment horizontal="left" vertical="center"/>
    </xf>
    <xf numFmtId="0" fontId="6" fillId="0" borderId="1" xfId="0" applyFont="1" applyBorder="1"/>
    <xf numFmtId="0" fontId="14" fillId="0" borderId="2" xfId="0" applyFont="1" applyBorder="1" applyAlignment="1">
      <alignment horizontal="left"/>
    </xf>
    <xf numFmtId="0" fontId="6" fillId="2" borderId="2" xfId="0" applyFont="1" applyFill="1" applyBorder="1" applyAlignment="1">
      <alignment horizontal="left"/>
    </xf>
    <xf numFmtId="0" fontId="14" fillId="0" borderId="2" xfId="0" applyFont="1" applyBorder="1"/>
    <xf numFmtId="0" fontId="14" fillId="0" borderId="62" xfId="0" applyFont="1" applyBorder="1"/>
    <xf numFmtId="0" fontId="6" fillId="0" borderId="2" xfId="0" applyFont="1" applyBorder="1"/>
    <xf numFmtId="0" fontId="14" fillId="2" borderId="6" xfId="0" applyFont="1" applyFill="1" applyBorder="1" applyAlignment="1">
      <alignment horizontal="center"/>
    </xf>
    <xf numFmtId="0" fontId="12" fillId="0" borderId="62" xfId="0" applyFont="1" applyBorder="1" applyAlignment="1">
      <alignment horizontal="right"/>
    </xf>
    <xf numFmtId="0" fontId="13" fillId="0" borderId="0" xfId="0" applyFont="1" applyAlignment="1">
      <alignment horizontal="left"/>
    </xf>
    <xf numFmtId="0" fontId="13" fillId="0" borderId="0" xfId="0" applyFont="1"/>
    <xf numFmtId="0" fontId="6" fillId="0" borderId="76" xfId="0" applyFont="1" applyBorder="1" applyAlignment="1">
      <alignment horizontal="center" vertical="top" wrapText="1"/>
    </xf>
    <xf numFmtId="0" fontId="6" fillId="0" borderId="80" xfId="0" applyFont="1" applyBorder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  <xf numFmtId="0" fontId="6" fillId="0" borderId="0" xfId="0" applyFont="1" applyAlignment="1">
      <alignment horizontal="left" vertical="top" wrapText="1"/>
    </xf>
    <xf numFmtId="0" fontId="7" fillId="0" borderId="73" xfId="0" applyFont="1" applyBorder="1" applyAlignment="1">
      <alignment horizontal="center" vertical="center"/>
    </xf>
    <xf numFmtId="0" fontId="7" fillId="0" borderId="72" xfId="0" applyFont="1" applyBorder="1" applyAlignment="1">
      <alignment horizontal="left" vertical="center" wrapText="1"/>
    </xf>
    <xf numFmtId="164" fontId="7" fillId="0" borderId="72" xfId="0" applyNumberFormat="1" applyFont="1" applyBorder="1" applyAlignment="1">
      <alignment horizontal="center" vertical="center" wrapText="1"/>
    </xf>
    <xf numFmtId="164" fontId="5" fillId="0" borderId="72" xfId="0" applyNumberFormat="1" applyFont="1" applyBorder="1" applyAlignment="1">
      <alignment horizontal="right" vertical="center" wrapText="1"/>
    </xf>
    <xf numFmtId="164" fontId="52" fillId="0" borderId="102" xfId="0" applyNumberFormat="1" applyFont="1" applyBorder="1" applyAlignment="1">
      <alignment horizontal="right" vertical="top"/>
    </xf>
    <xf numFmtId="164" fontId="49" fillId="0" borderId="72" xfId="0" applyNumberFormat="1" applyFont="1" applyBorder="1" applyAlignment="1">
      <alignment horizontal="center" vertical="top"/>
    </xf>
    <xf numFmtId="164" fontId="7" fillId="0" borderId="77" xfId="0" applyNumberFormat="1" applyFont="1" applyBorder="1" applyAlignment="1">
      <alignment horizontal="right" vertical="top"/>
    </xf>
    <xf numFmtId="164" fontId="7" fillId="0" borderId="0" xfId="0" applyNumberFormat="1" applyFont="1" applyAlignment="1">
      <alignment horizontal="right" vertical="top"/>
    </xf>
    <xf numFmtId="0" fontId="14" fillId="2" borderId="0" xfId="0" applyFont="1" applyFill="1"/>
    <xf numFmtId="0" fontId="45" fillId="2" borderId="0" xfId="0" applyFont="1" applyFill="1"/>
    <xf numFmtId="0" fontId="52" fillId="0" borderId="102" xfId="0" applyFont="1" applyBorder="1" applyAlignment="1">
      <alignment horizontal="center" vertical="center" wrapText="1"/>
    </xf>
    <xf numFmtId="0" fontId="7" fillId="0" borderId="77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15" xfId="0" applyFont="1" applyBorder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7" fillId="0" borderId="58" xfId="0" applyFont="1" applyBorder="1" applyAlignment="1">
      <alignment horizontal="center" vertical="center" wrapText="1"/>
    </xf>
    <xf numFmtId="0" fontId="47" fillId="2" borderId="0" xfId="0" applyFont="1" applyFill="1"/>
    <xf numFmtId="0" fontId="13" fillId="0" borderId="24" xfId="0" applyFont="1" applyBorder="1"/>
    <xf numFmtId="0" fontId="14" fillId="0" borderId="7" xfId="0" applyFont="1" applyBorder="1" applyAlignment="1">
      <alignment horizontal="left"/>
    </xf>
    <xf numFmtId="0" fontId="13" fillId="0" borderId="7" xfId="0" applyFont="1" applyBorder="1" applyAlignment="1">
      <alignment horizontal="left"/>
    </xf>
    <xf numFmtId="0" fontId="38" fillId="0" borderId="7" xfId="0" applyFont="1" applyBorder="1" applyAlignment="1">
      <alignment horizontal="left"/>
    </xf>
    <xf numFmtId="0" fontId="46" fillId="0" borderId="7" xfId="0" applyFont="1" applyBorder="1" applyAlignment="1">
      <alignment horizontal="center"/>
    </xf>
    <xf numFmtId="0" fontId="7" fillId="0" borderId="78" xfId="0" applyFont="1" applyBorder="1" applyAlignment="1">
      <alignment horizontal="center" vertical="center" wrapText="1"/>
    </xf>
    <xf numFmtId="0" fontId="7" fillId="0" borderId="44" xfId="0" applyFont="1" applyBorder="1"/>
    <xf numFmtId="0" fontId="6" fillId="0" borderId="39" xfId="0" applyFont="1" applyBorder="1" applyAlignment="1">
      <alignment vertical="top"/>
    </xf>
    <xf numFmtId="0" fontId="6" fillId="0" borderId="89" xfId="0" applyFont="1" applyBorder="1" applyAlignment="1">
      <alignment horizontal="center" vertical="top"/>
    </xf>
    <xf numFmtId="0" fontId="6" fillId="0" borderId="90" xfId="0" applyFont="1" applyBorder="1" applyAlignment="1">
      <alignment horizontal="center" vertical="top"/>
    </xf>
    <xf numFmtId="0" fontId="7" fillId="0" borderId="91" xfId="0" applyFont="1" applyBorder="1"/>
    <xf numFmtId="0" fontId="6" fillId="0" borderId="92" xfId="0" applyFont="1" applyBorder="1" applyAlignment="1">
      <alignment vertical="top"/>
    </xf>
    <xf numFmtId="0" fontId="6" fillId="0" borderId="76" xfId="0" applyFont="1" applyBorder="1" applyAlignment="1">
      <alignment horizontal="center" vertical="top"/>
    </xf>
    <xf numFmtId="0" fontId="7" fillId="0" borderId="84" xfId="0" applyFont="1" applyBorder="1"/>
    <xf numFmtId="0" fontId="7" fillId="0" borderId="83" xfId="0" applyFont="1" applyBorder="1" applyAlignment="1">
      <alignment vertical="top"/>
    </xf>
    <xf numFmtId="0" fontId="7" fillId="0" borderId="82" xfId="0" applyFont="1" applyBorder="1" applyAlignment="1">
      <alignment vertical="top"/>
    </xf>
    <xf numFmtId="0" fontId="7" fillId="0" borderId="72" xfId="0" applyFont="1" applyBorder="1" applyAlignment="1">
      <alignment vertical="top"/>
    </xf>
    <xf numFmtId="0" fontId="7" fillId="0" borderId="72" xfId="0" applyFont="1" applyBorder="1" applyAlignment="1">
      <alignment horizontal="center" vertical="top"/>
    </xf>
    <xf numFmtId="3" fontId="5" fillId="0" borderId="72" xfId="0" applyNumberFormat="1" applyFont="1" applyBorder="1" applyAlignment="1">
      <alignment horizontal="center" vertical="center" wrapText="1"/>
    </xf>
    <xf numFmtId="3" fontId="7" fillId="0" borderId="77" xfId="0" applyNumberFormat="1" applyFont="1" applyBorder="1" applyAlignment="1">
      <alignment horizontal="center" vertical="center" wrapText="1"/>
    </xf>
    <xf numFmtId="164" fontId="7" fillId="2" borderId="74" xfId="0" applyNumberFormat="1" applyFont="1" applyFill="1" applyBorder="1" applyAlignment="1">
      <alignment horizontal="center" vertical="center" wrapText="1"/>
    </xf>
    <xf numFmtId="164" fontId="7" fillId="2" borderId="75" xfId="0" applyNumberFormat="1" applyFont="1" applyFill="1" applyBorder="1" applyAlignment="1">
      <alignment horizontal="center" vertical="center" wrapText="1"/>
    </xf>
    <xf numFmtId="164" fontId="7" fillId="0" borderId="88" xfId="0" applyNumberFormat="1" applyFont="1" applyBorder="1" applyAlignment="1">
      <alignment horizontal="center" vertical="center" wrapText="1"/>
    </xf>
    <xf numFmtId="164" fontId="7" fillId="2" borderId="88" xfId="0" applyNumberFormat="1" applyFont="1" applyFill="1" applyBorder="1" applyAlignment="1">
      <alignment horizontal="center" vertical="center" wrapText="1"/>
    </xf>
    <xf numFmtId="0" fontId="7" fillId="0" borderId="81" xfId="0" applyFont="1" applyBorder="1" applyAlignment="1">
      <alignment vertical="top"/>
    </xf>
    <xf numFmtId="0" fontId="7" fillId="0" borderId="0" xfId="0" applyFont="1" applyAlignment="1">
      <alignment vertical="top"/>
    </xf>
    <xf numFmtId="0" fontId="7" fillId="0" borderId="58" xfId="0" applyFont="1" applyBorder="1" applyAlignment="1">
      <alignment vertical="top"/>
    </xf>
    <xf numFmtId="0" fontId="7" fillId="0" borderId="85" xfId="0" applyFont="1" applyBorder="1"/>
    <xf numFmtId="0" fontId="7" fillId="0" borderId="86" xfId="0" applyFont="1" applyBorder="1" applyAlignment="1">
      <alignment vertical="top"/>
    </xf>
    <xf numFmtId="0" fontId="7" fillId="0" borderId="87" xfId="0" applyFont="1" applyBorder="1" applyAlignment="1">
      <alignment vertical="top"/>
    </xf>
    <xf numFmtId="0" fontId="7" fillId="0" borderId="75" xfId="0" applyFont="1" applyBorder="1" applyAlignment="1">
      <alignment vertical="top"/>
    </xf>
    <xf numFmtId="0" fontId="7" fillId="0" borderId="75" xfId="0" applyFont="1" applyBorder="1" applyAlignment="1">
      <alignment horizontal="center" vertical="top"/>
    </xf>
    <xf numFmtId="0" fontId="37" fillId="0" borderId="75" xfId="0" applyFont="1" applyBorder="1" applyAlignment="1">
      <alignment horizontal="center" vertical="top"/>
    </xf>
    <xf numFmtId="0" fontId="37" fillId="0" borderId="88" xfId="0" applyFont="1" applyBorder="1" applyAlignment="1">
      <alignment horizontal="center" vertical="top"/>
    </xf>
    <xf numFmtId="0" fontId="7" fillId="0" borderId="15" xfId="0" applyFont="1" applyBorder="1" applyAlignment="1">
      <alignment vertical="top"/>
    </xf>
    <xf numFmtId="0" fontId="7" fillId="0" borderId="76" xfId="0" applyFont="1" applyBorder="1" applyAlignment="1">
      <alignment horizontal="center" vertical="top"/>
    </xf>
    <xf numFmtId="3" fontId="7" fillId="0" borderId="82" xfId="0" applyNumberFormat="1" applyFont="1" applyBorder="1" applyAlignment="1">
      <alignment vertical="top"/>
    </xf>
    <xf numFmtId="3" fontId="7" fillId="0" borderId="72" xfId="0" applyNumberFormat="1" applyFont="1" applyBorder="1" applyAlignment="1">
      <alignment vertical="top"/>
    </xf>
    <xf numFmtId="0" fontId="7" fillId="2" borderId="72" xfId="0" applyFont="1" applyFill="1" applyBorder="1" applyAlignment="1">
      <alignment horizontal="right" vertical="center" wrapText="1"/>
    </xf>
    <xf numFmtId="0" fontId="7" fillId="2" borderId="77" xfId="0" applyFont="1" applyFill="1" applyBorder="1" applyAlignment="1">
      <alignment horizontal="right" vertical="center" wrapText="1"/>
    </xf>
    <xf numFmtId="3" fontId="5" fillId="0" borderId="72" xfId="0" applyNumberFormat="1" applyFont="1" applyBorder="1" applyAlignment="1">
      <alignment horizontal="right" vertical="center" wrapText="1"/>
    </xf>
    <xf numFmtId="3" fontId="7" fillId="0" borderId="72" xfId="0" applyNumberFormat="1" applyFont="1" applyBorder="1" applyAlignment="1">
      <alignment horizontal="right" vertical="center" wrapText="1"/>
    </xf>
    <xf numFmtId="3" fontId="7" fillId="0" borderId="77" xfId="0" applyNumberFormat="1" applyFont="1" applyBorder="1" applyAlignment="1">
      <alignment horizontal="right" vertical="center" wrapText="1"/>
    </xf>
    <xf numFmtId="3" fontId="7" fillId="2" borderId="74" xfId="0" applyNumberFormat="1" applyFont="1" applyFill="1" applyBorder="1" applyAlignment="1">
      <alignment horizontal="right" vertical="center" wrapText="1"/>
    </xf>
    <xf numFmtId="3" fontId="7" fillId="0" borderId="75" xfId="0" applyNumberFormat="1" applyFont="1" applyBorder="1" applyAlignment="1">
      <alignment horizontal="right" vertical="center" wrapText="1"/>
    </xf>
    <xf numFmtId="3" fontId="7" fillId="0" borderId="88" xfId="0" applyNumberFormat="1" applyFont="1" applyBorder="1" applyAlignment="1">
      <alignment horizontal="right" vertical="center" wrapText="1"/>
    </xf>
    <xf numFmtId="3" fontId="7" fillId="2" borderId="75" xfId="0" applyNumberFormat="1" applyFont="1" applyFill="1" applyBorder="1" applyAlignment="1">
      <alignment horizontal="right" vertical="center" wrapText="1"/>
    </xf>
    <xf numFmtId="3" fontId="7" fillId="2" borderId="88" xfId="0" applyNumberFormat="1" applyFont="1" applyFill="1" applyBorder="1" applyAlignment="1">
      <alignment horizontal="right" vertical="center" wrapText="1"/>
    </xf>
    <xf numFmtId="3" fontId="7" fillId="0" borderId="87" xfId="0" applyNumberFormat="1" applyFont="1" applyBorder="1" applyAlignment="1">
      <alignment vertical="top"/>
    </xf>
    <xf numFmtId="3" fontId="7" fillId="0" borderId="75" xfId="0" applyNumberFormat="1" applyFont="1" applyBorder="1" applyAlignment="1">
      <alignment vertical="top"/>
    </xf>
    <xf numFmtId="164" fontId="7" fillId="0" borderId="72" xfId="0" applyNumberFormat="1" applyFont="1" applyBorder="1" applyAlignment="1">
      <alignment horizontal="right" vertical="center" wrapText="1"/>
    </xf>
    <xf numFmtId="164" fontId="7" fillId="0" borderId="77" xfId="0" applyNumberFormat="1" applyFont="1" applyBorder="1" applyAlignment="1">
      <alignment horizontal="right" vertical="center" wrapText="1"/>
    </xf>
    <xf numFmtId="164" fontId="7" fillId="2" borderId="74" xfId="0" applyNumberFormat="1" applyFont="1" applyFill="1" applyBorder="1" applyAlignment="1">
      <alignment horizontal="right" vertical="center" wrapText="1"/>
    </xf>
    <xf numFmtId="164" fontId="7" fillId="0" borderId="75" xfId="0" applyNumberFormat="1" applyFont="1" applyBorder="1" applyAlignment="1">
      <alignment horizontal="right" vertical="center" wrapText="1"/>
    </xf>
    <xf numFmtId="164" fontId="7" fillId="0" borderId="88" xfId="0" applyNumberFormat="1" applyFont="1" applyBorder="1" applyAlignment="1">
      <alignment horizontal="right" vertical="center" wrapText="1"/>
    </xf>
    <xf numFmtId="164" fontId="7" fillId="2" borderId="75" xfId="0" applyNumberFormat="1" applyFont="1" applyFill="1" applyBorder="1" applyAlignment="1">
      <alignment horizontal="right" vertical="center" wrapText="1"/>
    </xf>
    <xf numFmtId="164" fontId="7" fillId="2" borderId="88" xfId="0" applyNumberFormat="1" applyFont="1" applyFill="1" applyBorder="1" applyAlignment="1">
      <alignment horizontal="right" vertical="center" wrapText="1"/>
    </xf>
    <xf numFmtId="0" fontId="14" fillId="0" borderId="0" xfId="0" applyFont="1" applyAlignment="1">
      <alignment vertical="top"/>
    </xf>
    <xf numFmtId="0" fontId="13" fillId="0" borderId="0" xfId="0" applyFont="1" applyAlignment="1">
      <alignment vertical="top"/>
    </xf>
    <xf numFmtId="1" fontId="13" fillId="0" borderId="0" xfId="0" applyNumberFormat="1" applyFont="1" applyAlignment="1">
      <alignment horizontal="center" vertical="top"/>
    </xf>
    <xf numFmtId="0" fontId="13" fillId="2" borderId="0" xfId="0" applyFont="1" applyFill="1"/>
    <xf numFmtId="0" fontId="48" fillId="2" borderId="0" xfId="0" applyFont="1" applyFill="1" applyAlignment="1">
      <alignment horizontal="left" vertical="center"/>
    </xf>
    <xf numFmtId="0" fontId="13" fillId="2" borderId="0" xfId="0" applyFont="1" applyFill="1" applyAlignment="1">
      <alignment horizontal="left"/>
    </xf>
    <xf numFmtId="0" fontId="14" fillId="2" borderId="0" xfId="0" applyFont="1" applyFill="1" applyAlignment="1">
      <alignment horizontal="left"/>
    </xf>
    <xf numFmtId="0" fontId="11" fillId="0" borderId="0" xfId="0" applyFont="1"/>
    <xf numFmtId="0" fontId="12" fillId="0" borderId="0" xfId="0" applyFont="1" applyAlignment="1">
      <alignment vertical="center" wrapText="1"/>
    </xf>
    <xf numFmtId="0" fontId="12" fillId="0" borderId="0" xfId="0" applyFont="1"/>
    <xf numFmtId="0" fontId="45" fillId="0" borderId="0" xfId="0" applyFont="1" applyAlignment="1">
      <alignment horizontal="left"/>
    </xf>
    <xf numFmtId="0" fontId="6" fillId="0" borderId="0" xfId="0" applyFont="1" applyAlignment="1">
      <alignment vertical="center" wrapText="1"/>
    </xf>
    <xf numFmtId="0" fontId="6" fillId="0" borderId="45" xfId="0" applyFont="1" applyBorder="1"/>
    <xf numFmtId="0" fontId="11" fillId="0" borderId="62" xfId="0" applyFont="1" applyBorder="1" applyAlignment="1">
      <alignment horizontal="left"/>
    </xf>
    <xf numFmtId="0" fontId="14" fillId="2" borderId="62" xfId="0" applyFont="1" applyFill="1" applyBorder="1"/>
    <xf numFmtId="0" fontId="11" fillId="0" borderId="62" xfId="0" applyFont="1" applyBorder="1" applyAlignment="1">
      <alignment horizontal="left" vertical="center"/>
    </xf>
    <xf numFmtId="0" fontId="6" fillId="0" borderId="0" xfId="0" applyFont="1" applyAlignment="1">
      <alignment horizontal="right"/>
    </xf>
    <xf numFmtId="0" fontId="11" fillId="0" borderId="94" xfId="0" applyFont="1" applyBorder="1"/>
    <xf numFmtId="0" fontId="11" fillId="0" borderId="76" xfId="0" applyFont="1" applyBorder="1" applyAlignment="1">
      <alignment horizontal="center"/>
    </xf>
    <xf numFmtId="0" fontId="11" fillId="0" borderId="80" xfId="0" applyFont="1" applyBorder="1" applyAlignment="1">
      <alignment horizontal="center"/>
    </xf>
    <xf numFmtId="0" fontId="12" fillId="0" borderId="73" xfId="0" applyFont="1" applyBorder="1"/>
    <xf numFmtId="0" fontId="12" fillId="0" borderId="72" xfId="0" applyFont="1" applyBorder="1" applyAlignment="1">
      <alignment horizontal="center"/>
    </xf>
    <xf numFmtId="0" fontId="14" fillId="2" borderId="77" xfId="0" applyFont="1" applyFill="1" applyBorder="1"/>
    <xf numFmtId="0" fontId="12" fillId="0" borderId="73" xfId="0" applyFont="1" applyBorder="1" applyAlignment="1">
      <alignment wrapText="1"/>
    </xf>
    <xf numFmtId="0" fontId="11" fillId="0" borderId="72" xfId="0" applyFont="1" applyBorder="1" applyAlignment="1">
      <alignment horizontal="center"/>
    </xf>
    <xf numFmtId="0" fontId="14" fillId="2" borderId="58" xfId="0" applyFont="1" applyFill="1" applyBorder="1"/>
    <xf numFmtId="0" fontId="16" fillId="2" borderId="58" xfId="0" applyFont="1" applyFill="1" applyBorder="1" applyAlignment="1">
      <alignment horizontal="center"/>
    </xf>
    <xf numFmtId="0" fontId="12" fillId="0" borderId="74" xfId="0" applyFont="1" applyBorder="1" applyAlignment="1">
      <alignment wrapText="1"/>
    </xf>
    <xf numFmtId="0" fontId="12" fillId="0" borderId="75" xfId="0" applyFont="1" applyBorder="1"/>
    <xf numFmtId="0" fontId="11" fillId="0" borderId="75" xfId="0" applyFont="1" applyBorder="1" applyAlignment="1">
      <alignment horizontal="center"/>
    </xf>
    <xf numFmtId="0" fontId="14" fillId="2" borderId="88" xfId="0" applyFont="1" applyFill="1" applyBorder="1"/>
    <xf numFmtId="0" fontId="14" fillId="0" borderId="0" xfId="0" applyFont="1" applyProtection="1">
      <protection hidden="1"/>
    </xf>
    <xf numFmtId="0" fontId="15" fillId="2" borderId="0" xfId="0" applyFont="1" applyFill="1" applyProtection="1">
      <protection hidden="1"/>
    </xf>
    <xf numFmtId="0" fontId="53" fillId="0" borderId="17" xfId="0" applyFont="1" applyBorder="1" applyAlignment="1" applyProtection="1">
      <alignment horizontal="center"/>
      <protection hidden="1"/>
    </xf>
    <xf numFmtId="0" fontId="53" fillId="0" borderId="18" xfId="0" applyFont="1" applyBorder="1" applyAlignment="1" applyProtection="1">
      <alignment horizontal="center"/>
      <protection hidden="1"/>
    </xf>
    <xf numFmtId="0" fontId="53" fillId="0" borderId="55" xfId="0" applyFont="1" applyBorder="1" applyAlignment="1" applyProtection="1">
      <alignment horizontal="center"/>
      <protection hidden="1"/>
    </xf>
    <xf numFmtId="0" fontId="53" fillId="0" borderId="19" xfId="0" applyFont="1" applyBorder="1" applyAlignment="1" applyProtection="1">
      <alignment horizontal="center"/>
      <protection hidden="1"/>
    </xf>
    <xf numFmtId="0" fontId="14" fillId="0" borderId="0" xfId="0" applyFont="1" applyAlignment="1" applyProtection="1">
      <alignment horizontal="left"/>
      <protection hidden="1"/>
    </xf>
    <xf numFmtId="0" fontId="14" fillId="0" borderId="0" xfId="0" applyFont="1" applyAlignment="1" applyProtection="1">
      <alignment horizontal="centerContinuous"/>
      <protection hidden="1"/>
    </xf>
    <xf numFmtId="0" fontId="53" fillId="0" borderId="32" xfId="0" applyFont="1" applyBorder="1" applyAlignment="1" applyProtection="1">
      <alignment horizontal="center"/>
      <protection hidden="1"/>
    </xf>
    <xf numFmtId="0" fontId="13" fillId="0" borderId="0" xfId="0" applyFont="1" applyAlignment="1" applyProtection="1">
      <alignment horizontal="left"/>
      <protection hidden="1"/>
    </xf>
    <xf numFmtId="0" fontId="14" fillId="0" borderId="0" xfId="0" applyFont="1" applyAlignment="1" applyProtection="1">
      <alignment horizontal="right"/>
      <protection hidden="1"/>
    </xf>
    <xf numFmtId="0" fontId="12" fillId="0" borderId="0" xfId="0" applyFont="1" applyAlignment="1" applyProtection="1">
      <alignment horizontal="right"/>
      <protection hidden="1"/>
    </xf>
    <xf numFmtId="0" fontId="11" fillId="0" borderId="0" xfId="0" applyFont="1" applyAlignment="1" applyProtection="1">
      <alignment horizontal="left"/>
      <protection hidden="1"/>
    </xf>
    <xf numFmtId="0" fontId="13" fillId="0" borderId="0" xfId="0" applyFont="1" applyProtection="1">
      <protection hidden="1"/>
    </xf>
    <xf numFmtId="0" fontId="17" fillId="0" borderId="0" xfId="0" applyFont="1" applyProtection="1">
      <protection hidden="1"/>
    </xf>
    <xf numFmtId="0" fontId="12" fillId="0" borderId="0" xfId="0" applyFont="1" applyProtection="1">
      <protection hidden="1"/>
    </xf>
    <xf numFmtId="0" fontId="6" fillId="0" borderId="0" xfId="0" applyFont="1" applyProtection="1">
      <protection hidden="1"/>
    </xf>
    <xf numFmtId="0" fontId="6" fillId="0" borderId="0" xfId="0" applyFont="1" applyAlignment="1" applyProtection="1">
      <alignment horizontal="center"/>
      <protection hidden="1"/>
    </xf>
    <xf numFmtId="0" fontId="7" fillId="0" borderId="0" xfId="0" applyFont="1" applyProtection="1">
      <protection hidden="1"/>
    </xf>
    <xf numFmtId="0" fontId="6" fillId="0" borderId="0" xfId="0" applyFont="1" applyAlignment="1" applyProtection="1">
      <alignment horizontal="centerContinuous"/>
      <protection hidden="1"/>
    </xf>
    <xf numFmtId="0" fontId="6" fillId="0" borderId="0" xfId="0" applyFont="1" applyAlignment="1" applyProtection="1">
      <alignment horizontal="left"/>
      <protection hidden="1"/>
    </xf>
    <xf numFmtId="0" fontId="7" fillId="0" borderId="0" xfId="0" applyFont="1" applyAlignment="1" applyProtection="1">
      <alignment horizontal="left"/>
      <protection hidden="1"/>
    </xf>
    <xf numFmtId="0" fontId="7" fillId="0" borderId="3" xfId="0" applyFont="1" applyBorder="1" applyProtection="1">
      <protection hidden="1"/>
    </xf>
    <xf numFmtId="165" fontId="14" fillId="0" borderId="0" xfId="0" applyNumberFormat="1" applyFont="1" applyProtection="1">
      <protection hidden="1"/>
    </xf>
    <xf numFmtId="0" fontId="7" fillId="0" borderId="42" xfId="0" applyFont="1" applyBorder="1" applyAlignment="1" applyProtection="1">
      <alignment horizontal="center"/>
      <protection hidden="1"/>
    </xf>
    <xf numFmtId="0" fontId="7" fillId="0" borderId="0" xfId="0" applyFont="1" applyAlignment="1" applyProtection="1">
      <alignment horizontal="center"/>
      <protection hidden="1"/>
    </xf>
    <xf numFmtId="0" fontId="14" fillId="2" borderId="0" xfId="0" applyFont="1" applyFill="1" applyProtection="1">
      <protection hidden="1"/>
    </xf>
    <xf numFmtId="0" fontId="12" fillId="2" borderId="0" xfId="0" applyFont="1" applyFill="1"/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4" fillId="0" borderId="0" xfId="0" applyFont="1" applyAlignment="1" applyProtection="1">
      <alignment vertical="top"/>
      <protection hidden="1"/>
    </xf>
    <xf numFmtId="0" fontId="6" fillId="0" borderId="0" xfId="0" applyFont="1" applyAlignment="1" applyProtection="1">
      <alignment horizontal="right"/>
      <protection hidden="1"/>
    </xf>
    <xf numFmtId="0" fontId="6" fillId="0" borderId="48" xfId="0" applyFont="1" applyBorder="1" applyAlignment="1">
      <alignment horizontal="centerContinuous" vertical="center" wrapText="1"/>
    </xf>
    <xf numFmtId="0" fontId="6" fillId="0" borderId="37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 wrapText="1"/>
    </xf>
    <xf numFmtId="0" fontId="6" fillId="0" borderId="47" xfId="0" applyFont="1" applyBorder="1" applyAlignment="1">
      <alignment horizontal="center" vertical="center" wrapText="1"/>
    </xf>
    <xf numFmtId="0" fontId="7" fillId="0" borderId="17" xfId="0" applyFont="1" applyBorder="1" applyAlignment="1" applyProtection="1">
      <alignment horizontal="center"/>
      <protection hidden="1"/>
    </xf>
    <xf numFmtId="0" fontId="7" fillId="0" borderId="55" xfId="0" applyFont="1" applyBorder="1" applyAlignment="1" applyProtection="1">
      <alignment horizontal="center"/>
      <protection hidden="1"/>
    </xf>
    <xf numFmtId="0" fontId="7" fillId="0" borderId="18" xfId="0" applyFont="1" applyBorder="1" applyAlignment="1" applyProtection="1">
      <alignment horizontal="center"/>
      <protection hidden="1"/>
    </xf>
    <xf numFmtId="0" fontId="7" fillId="0" borderId="19" xfId="0" applyFont="1" applyBorder="1" applyAlignment="1" applyProtection="1">
      <alignment horizontal="center"/>
      <protection hidden="1"/>
    </xf>
    <xf numFmtId="0" fontId="7" fillId="0" borderId="4" xfId="0" applyFont="1" applyBorder="1" applyAlignment="1">
      <alignment horizontal="center" vertical="center"/>
    </xf>
    <xf numFmtId="0" fontId="6" fillId="0" borderId="8" xfId="0" applyFont="1" applyBorder="1" applyAlignment="1">
      <alignment vertical="center" wrapText="1"/>
    </xf>
    <xf numFmtId="3" fontId="21" fillId="0" borderId="8" xfId="0" applyNumberFormat="1" applyFont="1" applyBorder="1" applyAlignment="1">
      <alignment vertical="center"/>
    </xf>
    <xf numFmtId="3" fontId="4" fillId="0" borderId="8" xfId="0" applyNumberFormat="1" applyFont="1" applyBorder="1" applyAlignment="1">
      <alignment vertical="center"/>
    </xf>
    <xf numFmtId="3" fontId="6" fillId="0" borderId="50" xfId="0" applyNumberFormat="1" applyFont="1" applyBorder="1" applyAlignment="1">
      <alignment vertical="center"/>
    </xf>
    <xf numFmtId="0" fontId="7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vertical="center" wrapText="1"/>
    </xf>
    <xf numFmtId="3" fontId="7" fillId="0" borderId="6" xfId="0" applyNumberFormat="1" applyFont="1" applyBorder="1" applyAlignment="1">
      <alignment vertical="center"/>
    </xf>
    <xf numFmtId="3" fontId="5" fillId="0" borderId="6" xfId="0" applyNumberFormat="1" applyFont="1" applyBorder="1" applyAlignment="1">
      <alignment vertical="center"/>
    </xf>
    <xf numFmtId="3" fontId="7" fillId="0" borderId="14" xfId="0" applyNumberFormat="1" applyFont="1" applyBorder="1" applyAlignment="1">
      <alignment vertical="center"/>
    </xf>
    <xf numFmtId="3" fontId="14" fillId="2" borderId="0" xfId="0" applyNumberFormat="1" applyFont="1" applyFill="1"/>
    <xf numFmtId="0" fontId="7" fillId="0" borderId="6" xfId="0" applyFont="1" applyBorder="1" applyAlignment="1">
      <alignment vertical="center" wrapText="1"/>
    </xf>
    <xf numFmtId="3" fontId="5" fillId="0" borderId="14" xfId="0" applyNumberFormat="1" applyFont="1" applyBorder="1" applyAlignment="1">
      <alignment vertical="center"/>
    </xf>
    <xf numFmtId="3" fontId="5" fillId="0" borderId="6" xfId="0" applyNumberFormat="1" applyFont="1" applyBorder="1"/>
    <xf numFmtId="3" fontId="6" fillId="0" borderId="6" xfId="0" applyNumberFormat="1" applyFont="1" applyBorder="1" applyAlignment="1">
      <alignment vertical="center"/>
    </xf>
    <xf numFmtId="3" fontId="4" fillId="0" borderId="6" xfId="0" applyNumberFormat="1" applyFont="1" applyBorder="1" applyAlignment="1">
      <alignment vertical="center"/>
    </xf>
    <xf numFmtId="3" fontId="6" fillId="0" borderId="14" xfId="0" applyNumberFormat="1" applyFont="1" applyBorder="1" applyAlignment="1">
      <alignment vertical="center"/>
    </xf>
    <xf numFmtId="0" fontId="7" fillId="0" borderId="29" xfId="0" applyFont="1" applyBorder="1" applyAlignment="1">
      <alignment horizontal="center" vertical="center"/>
    </xf>
    <xf numFmtId="0" fontId="7" fillId="0" borderId="30" xfId="0" applyFont="1" applyBorder="1" applyAlignment="1">
      <alignment vertical="center" wrapText="1"/>
    </xf>
    <xf numFmtId="3" fontId="5" fillId="0" borderId="30" xfId="0" applyNumberFormat="1" applyFont="1" applyBorder="1" applyAlignment="1">
      <alignment vertical="center"/>
    </xf>
    <xf numFmtId="3" fontId="5" fillId="0" borderId="31" xfId="0" applyNumberFormat="1" applyFont="1" applyBorder="1" applyAlignment="1">
      <alignment vertical="center"/>
    </xf>
    <xf numFmtId="0" fontId="7" fillId="0" borderId="93" xfId="0" applyFont="1" applyBorder="1" applyAlignment="1">
      <alignment horizontal="center" vertical="center"/>
    </xf>
    <xf numFmtId="0" fontId="6" fillId="0" borderId="43" xfId="0" applyFont="1" applyBorder="1" applyAlignment="1">
      <alignment vertical="center" wrapText="1"/>
    </xf>
    <xf numFmtId="3" fontId="6" fillId="0" borderId="43" xfId="0" applyNumberFormat="1" applyFont="1" applyBorder="1" applyAlignment="1">
      <alignment vertical="center"/>
    </xf>
    <xf numFmtId="3" fontId="4" fillId="0" borderId="43" xfId="0" applyNumberFormat="1" applyFont="1" applyBorder="1" applyAlignment="1">
      <alignment vertical="center"/>
    </xf>
    <xf numFmtId="3" fontId="6" fillId="0" borderId="21" xfId="0" applyNumberFormat="1" applyFont="1" applyBorder="1" applyAlignment="1">
      <alignment vertical="center"/>
    </xf>
    <xf numFmtId="0" fontId="6" fillId="0" borderId="22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6" fillId="0" borderId="57" xfId="0" applyFont="1" applyBorder="1" applyAlignment="1">
      <alignment vertical="center" wrapText="1"/>
    </xf>
    <xf numFmtId="3" fontId="6" fillId="0" borderId="30" xfId="0" applyNumberFormat="1" applyFont="1" applyBorder="1" applyAlignment="1">
      <alignment vertical="center"/>
    </xf>
    <xf numFmtId="3" fontId="4" fillId="0" borderId="30" xfId="0" applyNumberFormat="1" applyFont="1" applyBorder="1" applyAlignment="1">
      <alignment vertical="center"/>
    </xf>
    <xf numFmtId="3" fontId="6" fillId="0" borderId="31" xfId="0" applyNumberFormat="1" applyFont="1" applyBorder="1" applyAlignment="1">
      <alignment vertical="center"/>
    </xf>
    <xf numFmtId="3" fontId="6" fillId="0" borderId="8" xfId="0" applyNumberFormat="1" applyFont="1" applyBorder="1" applyAlignment="1">
      <alignment vertical="center"/>
    </xf>
    <xf numFmtId="3" fontId="4" fillId="0" borderId="14" xfId="0" applyNumberFormat="1" applyFont="1" applyBorder="1" applyAlignment="1">
      <alignment vertical="center"/>
    </xf>
    <xf numFmtId="3" fontId="4" fillId="0" borderId="6" xfId="0" applyNumberFormat="1" applyFont="1" applyBorder="1" applyAlignment="1">
      <alignment vertical="center" wrapText="1"/>
    </xf>
    <xf numFmtId="3" fontId="4" fillId="0" borderId="6" xfId="0" applyNumberFormat="1" applyFont="1" applyBorder="1"/>
    <xf numFmtId="3" fontId="4" fillId="0" borderId="14" xfId="0" applyNumberFormat="1" applyFont="1" applyBorder="1"/>
    <xf numFmtId="0" fontId="4" fillId="2" borderId="0" xfId="0" applyFont="1" applyFill="1"/>
    <xf numFmtId="0" fontId="6" fillId="0" borderId="30" xfId="0" applyFont="1" applyBorder="1" applyAlignment="1">
      <alignment vertical="center" wrapText="1"/>
    </xf>
    <xf numFmtId="164" fontId="14" fillId="0" borderId="0" xfId="0" applyNumberFormat="1" applyFont="1"/>
    <xf numFmtId="0" fontId="44" fillId="2" borderId="0" xfId="0" applyFont="1" applyFill="1"/>
    <xf numFmtId="0" fontId="22" fillId="0" borderId="3" xfId="0" applyFont="1" applyBorder="1" applyProtection="1">
      <protection hidden="1"/>
    </xf>
    <xf numFmtId="0" fontId="7" fillId="0" borderId="0" xfId="0" applyFont="1" applyAlignment="1" applyProtection="1">
      <alignment horizontal="centerContinuous"/>
      <protection hidden="1"/>
    </xf>
    <xf numFmtId="0" fontId="4" fillId="0" borderId="0" xfId="0" applyFont="1" applyProtection="1">
      <protection hidden="1"/>
    </xf>
    <xf numFmtId="0" fontId="56" fillId="0" borderId="0" xfId="0" applyFont="1" applyAlignment="1" applyProtection="1">
      <alignment horizontal="center"/>
      <protection hidden="1"/>
    </xf>
    <xf numFmtId="0" fontId="13" fillId="0" borderId="0" xfId="0" applyFont="1" applyAlignment="1" applyProtection="1">
      <alignment horizontal="center"/>
      <protection hidden="1"/>
    </xf>
    <xf numFmtId="0" fontId="18" fillId="0" borderId="0" xfId="0" applyFont="1" applyProtection="1">
      <protection hidden="1"/>
    </xf>
    <xf numFmtId="0" fontId="20" fillId="0" borderId="0" xfId="0" applyFont="1" applyAlignment="1" applyProtection="1">
      <alignment horizontal="left"/>
      <protection hidden="1"/>
    </xf>
    <xf numFmtId="0" fontId="6" fillId="0" borderId="4" xfId="0" applyFont="1" applyBorder="1" applyAlignment="1" applyProtection="1">
      <alignment horizontal="centerContinuous" vertical="center" wrapText="1"/>
      <protection hidden="1"/>
    </xf>
    <xf numFmtId="0" fontId="6" fillId="0" borderId="11" xfId="0" applyFont="1" applyBorder="1" applyAlignment="1" applyProtection="1">
      <alignment horizontal="center" vertical="center"/>
      <protection hidden="1"/>
    </xf>
    <xf numFmtId="0" fontId="6" fillId="0" borderId="8" xfId="0" applyFont="1" applyBorder="1" applyAlignment="1" applyProtection="1">
      <alignment horizontal="centerContinuous" vertical="center"/>
      <protection hidden="1"/>
    </xf>
    <xf numFmtId="0" fontId="6" fillId="0" borderId="8" xfId="0" applyFont="1" applyBorder="1" applyAlignment="1" applyProtection="1">
      <alignment horizontal="center" vertical="center" wrapText="1"/>
      <protection hidden="1"/>
    </xf>
    <xf numFmtId="0" fontId="6" fillId="0" borderId="50" xfId="0" applyFont="1" applyBorder="1" applyAlignment="1" applyProtection="1">
      <alignment horizontal="centerContinuous" vertical="center"/>
      <protection hidden="1"/>
    </xf>
    <xf numFmtId="0" fontId="7" fillId="0" borderId="29" xfId="0" applyFont="1" applyBorder="1" applyAlignment="1" applyProtection="1">
      <alignment horizontal="center"/>
      <protection hidden="1"/>
    </xf>
    <xf numFmtId="0" fontId="7" fillId="0" borderId="57" xfId="0" applyFont="1" applyBorder="1" applyAlignment="1" applyProtection="1">
      <alignment horizontal="center"/>
      <protection hidden="1"/>
    </xf>
    <xf numFmtId="0" fontId="7" fillId="0" borderId="30" xfId="0" applyFont="1" applyBorder="1" applyAlignment="1" applyProtection="1">
      <alignment horizontal="center"/>
      <protection hidden="1"/>
    </xf>
    <xf numFmtId="0" fontId="7" fillId="0" borderId="31" xfId="0" applyFont="1" applyBorder="1" applyAlignment="1" applyProtection="1">
      <alignment horizontal="center"/>
      <protection hidden="1"/>
    </xf>
    <xf numFmtId="0" fontId="7" fillId="0" borderId="4" xfId="0" applyFont="1" applyBorder="1" applyAlignment="1" applyProtection="1">
      <alignment horizontal="centerContinuous" vertical="center" wrapText="1"/>
      <protection hidden="1"/>
    </xf>
    <xf numFmtId="0" fontId="7" fillId="0" borderId="8" xfId="0" applyFont="1" applyBorder="1" applyAlignment="1" applyProtection="1">
      <alignment vertical="center" wrapText="1"/>
      <protection hidden="1"/>
    </xf>
    <xf numFmtId="3" fontId="7" fillId="0" borderId="8" xfId="0" applyNumberFormat="1" applyFont="1" applyBorder="1" applyAlignment="1" applyProtection="1">
      <alignment vertical="center"/>
      <protection hidden="1"/>
    </xf>
    <xf numFmtId="3" fontId="5" fillId="0" borderId="8" xfId="0" applyNumberFormat="1" applyFont="1" applyBorder="1" applyAlignment="1" applyProtection="1">
      <alignment vertical="center"/>
      <protection hidden="1"/>
    </xf>
    <xf numFmtId="3" fontId="7" fillId="0" borderId="50" xfId="0" applyNumberFormat="1" applyFont="1" applyBorder="1" applyAlignment="1" applyProtection="1">
      <alignment vertical="center"/>
      <protection hidden="1"/>
    </xf>
    <xf numFmtId="0" fontId="7" fillId="0" borderId="5" xfId="0" applyFont="1" applyBorder="1" applyAlignment="1" applyProtection="1">
      <alignment horizontal="center"/>
      <protection hidden="1"/>
    </xf>
    <xf numFmtId="0" fontId="7" fillId="0" borderId="6" xfId="0" applyFont="1" applyBorder="1" applyAlignment="1" applyProtection="1">
      <alignment vertical="center" wrapText="1"/>
      <protection hidden="1"/>
    </xf>
    <xf numFmtId="3" fontId="7" fillId="0" borderId="6" xfId="0" applyNumberFormat="1" applyFont="1" applyBorder="1" applyAlignment="1" applyProtection="1">
      <alignment vertical="center"/>
      <protection hidden="1"/>
    </xf>
    <xf numFmtId="3" fontId="5" fillId="0" borderId="6" xfId="0" applyNumberFormat="1" applyFont="1" applyBorder="1" applyAlignment="1" applyProtection="1">
      <alignment vertical="center"/>
      <protection hidden="1"/>
    </xf>
    <xf numFmtId="3" fontId="7" fillId="0" borderId="14" xfId="0" applyNumberFormat="1" applyFont="1" applyBorder="1" applyAlignment="1" applyProtection="1">
      <alignment vertical="center"/>
      <protection hidden="1"/>
    </xf>
    <xf numFmtId="0" fontId="14" fillId="2" borderId="0" xfId="0" applyFont="1" applyFill="1" applyAlignment="1">
      <alignment vertical="center"/>
    </xf>
    <xf numFmtId="0" fontId="6" fillId="0" borderId="6" xfId="0" applyFont="1" applyBorder="1" applyAlignment="1" applyProtection="1">
      <alignment vertical="center" wrapText="1"/>
      <protection hidden="1"/>
    </xf>
    <xf numFmtId="3" fontId="6" fillId="0" borderId="6" xfId="0" applyNumberFormat="1" applyFont="1" applyBorder="1" applyAlignment="1" applyProtection="1">
      <alignment vertical="center"/>
      <protection hidden="1"/>
    </xf>
    <xf numFmtId="3" fontId="4" fillId="0" borderId="6" xfId="0" applyNumberFormat="1" applyFont="1" applyBorder="1" applyAlignment="1" applyProtection="1">
      <alignment vertical="center"/>
      <protection hidden="1"/>
    </xf>
    <xf numFmtId="3" fontId="6" fillId="0" borderId="14" xfId="0" applyNumberFormat="1" applyFont="1" applyBorder="1" applyAlignment="1" applyProtection="1">
      <alignment vertical="center"/>
      <protection hidden="1"/>
    </xf>
    <xf numFmtId="3" fontId="5" fillId="0" borderId="14" xfId="0" applyNumberFormat="1" applyFont="1" applyBorder="1" applyAlignment="1" applyProtection="1">
      <alignment vertical="center"/>
      <protection hidden="1"/>
    </xf>
    <xf numFmtId="0" fontId="7" fillId="0" borderId="29" xfId="0" applyFont="1" applyBorder="1" applyAlignment="1" applyProtection="1">
      <alignment horizontal="centerContinuous" vertical="center" wrapText="1"/>
      <protection hidden="1"/>
    </xf>
    <xf numFmtId="0" fontId="6" fillId="0" borderId="30" xfId="0" applyFont="1" applyBorder="1" applyAlignment="1" applyProtection="1">
      <alignment vertical="center" wrapText="1"/>
      <protection hidden="1"/>
    </xf>
    <xf numFmtId="3" fontId="6" fillId="0" borderId="30" xfId="0" applyNumberFormat="1" applyFont="1" applyBorder="1" applyAlignment="1" applyProtection="1">
      <alignment vertical="center"/>
      <protection hidden="1"/>
    </xf>
    <xf numFmtId="3" fontId="4" fillId="0" borderId="30" xfId="0" applyNumberFormat="1" applyFont="1" applyBorder="1" applyAlignment="1" applyProtection="1">
      <alignment vertical="center"/>
      <protection hidden="1"/>
    </xf>
    <xf numFmtId="3" fontId="6" fillId="0" borderId="31" xfId="0" applyNumberFormat="1" applyFont="1" applyBorder="1" applyAlignment="1" applyProtection="1">
      <alignment vertical="center"/>
      <protection hidden="1"/>
    </xf>
    <xf numFmtId="3" fontId="5" fillId="0" borderId="8" xfId="0" applyNumberFormat="1" applyFont="1" applyBorder="1" applyAlignment="1" applyProtection="1">
      <alignment vertical="center" wrapText="1"/>
      <protection hidden="1"/>
    </xf>
    <xf numFmtId="3" fontId="5" fillId="0" borderId="50" xfId="0" applyNumberFormat="1" applyFont="1" applyBorder="1" applyAlignment="1" applyProtection="1">
      <alignment vertical="center"/>
      <protection hidden="1"/>
    </xf>
    <xf numFmtId="3" fontId="5" fillId="0" borderId="6" xfId="0" applyNumberFormat="1" applyFont="1" applyBorder="1" applyAlignment="1" applyProtection="1">
      <alignment vertical="center" wrapText="1"/>
      <protection hidden="1"/>
    </xf>
    <xf numFmtId="3" fontId="4" fillId="0" borderId="6" xfId="0" applyNumberFormat="1" applyFont="1" applyBorder="1" applyAlignment="1" applyProtection="1">
      <alignment vertical="center" wrapText="1"/>
      <protection hidden="1"/>
    </xf>
    <xf numFmtId="0" fontId="7" fillId="0" borderId="5" xfId="0" applyFont="1" applyBorder="1" applyAlignment="1" applyProtection="1">
      <alignment horizontal="center" vertical="center"/>
      <protection hidden="1"/>
    </xf>
    <xf numFmtId="0" fontId="7" fillId="0" borderId="25" xfId="0" applyFont="1" applyBorder="1" applyAlignment="1" applyProtection="1">
      <alignment horizontal="center"/>
      <protection hidden="1"/>
    </xf>
    <xf numFmtId="0" fontId="6" fillId="0" borderId="26" xfId="0" applyFont="1" applyBorder="1" applyAlignment="1" applyProtection="1">
      <alignment vertical="center" wrapText="1"/>
      <protection hidden="1"/>
    </xf>
    <xf numFmtId="3" fontId="6" fillId="0" borderId="26" xfId="0" applyNumberFormat="1" applyFont="1" applyBorder="1" applyAlignment="1" applyProtection="1">
      <alignment vertical="center"/>
      <protection hidden="1"/>
    </xf>
    <xf numFmtId="3" fontId="4" fillId="0" borderId="26" xfId="0" applyNumberFormat="1" applyFont="1" applyBorder="1" applyAlignment="1" applyProtection="1">
      <alignment vertical="center" wrapText="1"/>
      <protection hidden="1"/>
    </xf>
    <xf numFmtId="3" fontId="6" fillId="0" borderId="27" xfId="0" applyNumberFormat="1" applyFont="1" applyBorder="1" applyAlignment="1" applyProtection="1">
      <alignment vertical="center"/>
      <protection hidden="1"/>
    </xf>
    <xf numFmtId="0" fontId="7" fillId="0" borderId="0" xfId="0" applyFont="1" applyAlignment="1" applyProtection="1">
      <alignment horizontal="center" vertical="center"/>
      <protection hidden="1"/>
    </xf>
    <xf numFmtId="0" fontId="7" fillId="0" borderId="0" xfId="0" applyFont="1" applyAlignment="1" applyProtection="1">
      <alignment horizontal="left" vertical="center"/>
      <protection hidden="1"/>
    </xf>
    <xf numFmtId="3" fontId="7" fillId="0" borderId="0" xfId="0" applyNumberFormat="1" applyFont="1" applyAlignment="1" applyProtection="1">
      <alignment horizontal="right" vertical="center"/>
      <protection hidden="1"/>
    </xf>
    <xf numFmtId="3" fontId="7" fillId="0" borderId="0" xfId="0" applyNumberFormat="1" applyFont="1" applyAlignment="1" applyProtection="1">
      <alignment horizontal="right" vertical="center" wrapText="1"/>
      <protection hidden="1"/>
    </xf>
    <xf numFmtId="0" fontId="14" fillId="2" borderId="0" xfId="0" applyFont="1" applyFill="1" applyAlignment="1" applyProtection="1">
      <alignment vertical="center"/>
      <protection hidden="1"/>
    </xf>
    <xf numFmtId="0" fontId="14" fillId="0" borderId="0" xfId="0" applyFont="1" applyAlignment="1" applyProtection="1">
      <alignment vertical="center"/>
      <protection hidden="1"/>
    </xf>
    <xf numFmtId="0" fontId="1" fillId="0" borderId="0" xfId="0" applyFont="1" applyProtection="1">
      <protection hidden="1"/>
    </xf>
    <xf numFmtId="0" fontId="0" fillId="0" borderId="0" xfId="0" applyProtection="1">
      <protection hidden="1"/>
    </xf>
    <xf numFmtId="0" fontId="8" fillId="0" borderId="0" xfId="0" applyFont="1" applyProtection="1">
      <protection hidden="1"/>
    </xf>
    <xf numFmtId="0" fontId="1" fillId="0" borderId="0" xfId="0" applyFont="1" applyAlignment="1" applyProtection="1">
      <alignment horizontal="right"/>
      <protection hidden="1"/>
    </xf>
    <xf numFmtId="0" fontId="57" fillId="0" borderId="0" xfId="0" applyFont="1" applyAlignment="1" applyProtection="1">
      <alignment horizontal="center"/>
      <protection hidden="1"/>
    </xf>
    <xf numFmtId="49" fontId="57" fillId="0" borderId="0" xfId="0" applyNumberFormat="1" applyFont="1" applyAlignment="1" applyProtection="1">
      <alignment horizontal="right"/>
      <protection hidden="1"/>
    </xf>
    <xf numFmtId="0" fontId="2" fillId="0" borderId="0" xfId="0" applyFont="1" applyProtection="1">
      <protection hidden="1"/>
    </xf>
    <xf numFmtId="0" fontId="3" fillId="0" borderId="0" xfId="0" applyFont="1" applyAlignment="1" applyProtection="1">
      <alignment horizontal="left"/>
      <protection hidden="1"/>
    </xf>
    <xf numFmtId="0" fontId="8" fillId="0" borderId="0" xfId="0" applyFont="1" applyAlignment="1" applyProtection="1">
      <alignment horizontal="right"/>
      <protection hidden="1"/>
    </xf>
    <xf numFmtId="0" fontId="4" fillId="0" borderId="4" xfId="0" applyFont="1" applyBorder="1" applyAlignment="1" applyProtection="1">
      <alignment horizontal="centerContinuous" vertical="center" wrapText="1"/>
      <protection hidden="1"/>
    </xf>
    <xf numFmtId="0" fontId="4" fillId="0" borderId="11" xfId="0" applyFont="1" applyBorder="1" applyAlignment="1" applyProtection="1">
      <alignment horizontal="center" vertical="center"/>
      <protection hidden="1"/>
    </xf>
    <xf numFmtId="0" fontId="4" fillId="0" borderId="8" xfId="0" applyFont="1" applyBorder="1" applyAlignment="1" applyProtection="1">
      <alignment horizontal="centerContinuous" vertical="center"/>
      <protection hidden="1"/>
    </xf>
    <xf numFmtId="0" fontId="4" fillId="0" borderId="8" xfId="0" applyFont="1" applyBorder="1" applyAlignment="1" applyProtection="1">
      <alignment horizontal="center" vertical="center" wrapText="1"/>
      <protection hidden="1"/>
    </xf>
    <xf numFmtId="0" fontId="4" fillId="0" borderId="50" xfId="0" applyFont="1" applyBorder="1" applyAlignment="1" applyProtection="1">
      <alignment horizontal="centerContinuous" vertical="center"/>
      <protection hidden="1"/>
    </xf>
    <xf numFmtId="0" fontId="0" fillId="2" borderId="0" xfId="0" applyFill="1" applyAlignment="1">
      <alignment wrapText="1"/>
    </xf>
    <xf numFmtId="0" fontId="5" fillId="0" borderId="29" xfId="0" applyFont="1" applyBorder="1" applyAlignment="1" applyProtection="1">
      <alignment horizontal="center"/>
      <protection hidden="1"/>
    </xf>
    <xf numFmtId="0" fontId="5" fillId="0" borderId="57" xfId="0" applyFont="1" applyBorder="1" applyAlignment="1" applyProtection="1">
      <alignment horizontal="center"/>
      <protection hidden="1"/>
    </xf>
    <xf numFmtId="0" fontId="5" fillId="0" borderId="30" xfId="0" applyFont="1" applyBorder="1" applyAlignment="1" applyProtection="1">
      <alignment horizontal="center"/>
      <protection hidden="1"/>
    </xf>
    <xf numFmtId="0" fontId="5" fillId="0" borderId="31" xfId="0" applyFont="1" applyBorder="1" applyAlignment="1" applyProtection="1">
      <alignment horizontal="center"/>
      <protection hidden="1"/>
    </xf>
    <xf numFmtId="0" fontId="5" fillId="0" borderId="4" xfId="0" applyFont="1" applyBorder="1" applyAlignment="1" applyProtection="1">
      <alignment horizontal="center" vertical="center"/>
      <protection hidden="1"/>
    </xf>
    <xf numFmtId="0" fontId="5" fillId="0" borderId="8" xfId="0" applyFont="1" applyBorder="1" applyAlignment="1" applyProtection="1">
      <alignment vertical="center" wrapText="1"/>
      <protection hidden="1"/>
    </xf>
    <xf numFmtId="0" fontId="5" fillId="0" borderId="5" xfId="0" applyFont="1" applyBorder="1" applyAlignment="1" applyProtection="1">
      <alignment horizontal="center" vertical="center"/>
      <protection hidden="1"/>
    </xf>
    <xf numFmtId="0" fontId="5" fillId="0" borderId="6" xfId="0" applyFont="1" applyBorder="1" applyAlignment="1" applyProtection="1">
      <alignment vertical="center" wrapText="1"/>
      <protection hidden="1"/>
    </xf>
    <xf numFmtId="0" fontId="0" fillId="2" borderId="0" xfId="0" applyFill="1"/>
    <xf numFmtId="3" fontId="0" fillId="2" borderId="0" xfId="0" applyNumberFormat="1" applyFill="1"/>
    <xf numFmtId="0" fontId="5" fillId="0" borderId="29" xfId="0" applyFont="1" applyBorder="1" applyAlignment="1" applyProtection="1">
      <alignment horizontal="center" vertical="center"/>
      <protection hidden="1"/>
    </xf>
    <xf numFmtId="3" fontId="4" fillId="0" borderId="31" xfId="0" applyNumberFormat="1" applyFont="1" applyBorder="1" applyAlignment="1" applyProtection="1">
      <alignment vertical="center"/>
      <protection hidden="1"/>
    </xf>
    <xf numFmtId="0" fontId="5" fillId="0" borderId="4" xfId="0" applyFont="1" applyBorder="1" applyAlignment="1" applyProtection="1">
      <alignment horizontal="centerContinuous" vertical="center" wrapText="1"/>
      <protection hidden="1"/>
    </xf>
    <xf numFmtId="0" fontId="5" fillId="0" borderId="5" xfId="0" applyFont="1" applyBorder="1" applyAlignment="1" applyProtection="1">
      <alignment horizontal="center"/>
      <protection hidden="1"/>
    </xf>
    <xf numFmtId="3" fontId="4" fillId="0" borderId="14" xfId="0" applyNumberFormat="1" applyFont="1" applyBorder="1" applyAlignment="1" applyProtection="1">
      <alignment vertical="center"/>
      <protection hidden="1"/>
    </xf>
    <xf numFmtId="0" fontId="5" fillId="0" borderId="0" xfId="0" applyFont="1" applyAlignment="1" applyProtection="1">
      <alignment horizontal="center"/>
      <protection hidden="1"/>
    </xf>
    <xf numFmtId="0" fontId="5" fillId="0" borderId="0" xfId="0" applyFont="1" applyAlignment="1" applyProtection="1">
      <alignment vertical="center" wrapText="1"/>
      <protection hidden="1"/>
    </xf>
    <xf numFmtId="3" fontId="4" fillId="0" borderId="0" xfId="0" applyNumberFormat="1" applyFont="1" applyAlignment="1" applyProtection="1">
      <alignment vertical="center"/>
      <protection hidden="1"/>
    </xf>
    <xf numFmtId="0" fontId="5" fillId="0" borderId="0" xfId="0" applyFont="1" applyProtection="1">
      <protection hidden="1"/>
    </xf>
    <xf numFmtId="0" fontId="0" fillId="2" borderId="0" xfId="0" applyFill="1" applyProtection="1">
      <protection hidden="1"/>
    </xf>
    <xf numFmtId="0" fontId="18" fillId="0" borderId="0" xfId="0" applyFont="1" applyAlignment="1" applyProtection="1">
      <alignment horizontal="center" vertical="top" wrapText="1"/>
      <protection hidden="1"/>
    </xf>
    <xf numFmtId="0" fontId="15" fillId="2" borderId="0" xfId="0" applyFont="1" applyFill="1" applyAlignment="1" applyProtection="1">
      <alignment horizontal="center"/>
      <protection hidden="1"/>
    </xf>
    <xf numFmtId="0" fontId="19" fillId="2" borderId="0" xfId="0" applyFont="1" applyFill="1" applyAlignment="1" applyProtection="1">
      <alignment horizontal="center"/>
      <protection hidden="1"/>
    </xf>
    <xf numFmtId="0" fontId="14" fillId="0" borderId="0" xfId="0" applyFont="1" applyAlignment="1" applyProtection="1">
      <alignment horizontal="center"/>
      <protection hidden="1"/>
    </xf>
    <xf numFmtId="0" fontId="6" fillId="0" borderId="8" xfId="0" applyFont="1" applyBorder="1" applyAlignment="1" applyProtection="1">
      <alignment horizontal="center" vertical="center"/>
      <protection hidden="1"/>
    </xf>
    <xf numFmtId="0" fontId="7" fillId="0" borderId="6" xfId="0" applyFont="1" applyBorder="1" applyAlignment="1" applyProtection="1">
      <alignment horizontal="center"/>
      <protection hidden="1"/>
    </xf>
    <xf numFmtId="0" fontId="7" fillId="0" borderId="14" xfId="0" applyFont="1" applyBorder="1" applyAlignment="1" applyProtection="1">
      <alignment horizontal="center"/>
      <protection hidden="1"/>
    </xf>
    <xf numFmtId="0" fontId="7" fillId="2" borderId="0" xfId="0" applyFont="1" applyFill="1" applyAlignment="1" applyProtection="1">
      <alignment vertical="center"/>
      <protection hidden="1"/>
    </xf>
    <xf numFmtId="3" fontId="6" fillId="4" borderId="6" xfId="0" applyNumberFormat="1" applyFont="1" applyFill="1" applyBorder="1"/>
    <xf numFmtId="3" fontId="4" fillId="4" borderId="6" xfId="0" applyNumberFormat="1" applyFont="1" applyFill="1" applyBorder="1"/>
    <xf numFmtId="3" fontId="6" fillId="4" borderId="14" xfId="0" applyNumberFormat="1" applyFont="1" applyFill="1" applyBorder="1"/>
    <xf numFmtId="3" fontId="7" fillId="4" borderId="6" xfId="0" applyNumberFormat="1" applyFont="1" applyFill="1" applyBorder="1"/>
    <xf numFmtId="3" fontId="5" fillId="4" borderId="6" xfId="0" applyNumberFormat="1" applyFont="1" applyFill="1" applyBorder="1"/>
    <xf numFmtId="3" fontId="7" fillId="4" borderId="14" xfId="0" applyNumberFormat="1" applyFont="1" applyFill="1" applyBorder="1"/>
    <xf numFmtId="3" fontId="6" fillId="4" borderId="30" xfId="0" applyNumberFormat="1" applyFont="1" applyFill="1" applyBorder="1"/>
    <xf numFmtId="3" fontId="4" fillId="4" borderId="30" xfId="0" applyNumberFormat="1" applyFont="1" applyFill="1" applyBorder="1"/>
    <xf numFmtId="3" fontId="6" fillId="4" borderId="31" xfId="0" applyNumberFormat="1" applyFont="1" applyFill="1" applyBorder="1"/>
    <xf numFmtId="0" fontId="7" fillId="0" borderId="0" xfId="0" applyFont="1" applyAlignment="1" applyProtection="1">
      <alignment vertical="center"/>
      <protection hidden="1"/>
    </xf>
    <xf numFmtId="0" fontId="7" fillId="0" borderId="4" xfId="0" applyFont="1" applyBorder="1" applyAlignment="1" applyProtection="1">
      <alignment horizontal="center"/>
      <protection hidden="1"/>
    </xf>
    <xf numFmtId="0" fontId="6" fillId="0" borderId="8" xfId="0" applyFont="1" applyBorder="1" applyAlignment="1" applyProtection="1">
      <alignment horizontal="left"/>
      <protection hidden="1"/>
    </xf>
    <xf numFmtId="3" fontId="6" fillId="0" borderId="8" xfId="0" applyNumberFormat="1" applyFont="1" applyBorder="1" applyProtection="1">
      <protection hidden="1"/>
    </xf>
    <xf numFmtId="3" fontId="4" fillId="0" borderId="8" xfId="0" applyNumberFormat="1" applyFont="1" applyBorder="1" applyProtection="1">
      <protection hidden="1"/>
    </xf>
    <xf numFmtId="3" fontId="6" fillId="0" borderId="50" xfId="0" applyNumberFormat="1" applyFont="1" applyBorder="1" applyProtection="1">
      <protection hidden="1"/>
    </xf>
    <xf numFmtId="0" fontId="7" fillId="0" borderId="6" xfId="0" applyFont="1" applyBorder="1" applyAlignment="1" applyProtection="1">
      <alignment horizontal="left"/>
      <protection hidden="1"/>
    </xf>
    <xf numFmtId="3" fontId="7" fillId="0" borderId="6" xfId="0" applyNumberFormat="1" applyFont="1" applyBorder="1" applyProtection="1">
      <protection hidden="1"/>
    </xf>
    <xf numFmtId="3" fontId="5" fillId="0" borderId="6" xfId="0" applyNumberFormat="1" applyFont="1" applyBorder="1" applyProtection="1">
      <protection hidden="1"/>
    </xf>
    <xf numFmtId="3" fontId="7" fillId="0" borderId="14" xfId="0" applyNumberFormat="1" applyFont="1" applyBorder="1" applyProtection="1">
      <protection hidden="1"/>
    </xf>
    <xf numFmtId="3" fontId="5" fillId="0" borderId="14" xfId="0" applyNumberFormat="1" applyFont="1" applyBorder="1" applyProtection="1">
      <protection hidden="1"/>
    </xf>
    <xf numFmtId="0" fontId="6" fillId="0" borderId="6" xfId="0" applyFont="1" applyBorder="1" applyAlignment="1" applyProtection="1">
      <alignment horizontal="left"/>
      <protection hidden="1"/>
    </xf>
    <xf numFmtId="3" fontId="4" fillId="0" borderId="6" xfId="0" applyNumberFormat="1" applyFont="1" applyBorder="1" applyProtection="1">
      <protection hidden="1"/>
    </xf>
    <xf numFmtId="3" fontId="4" fillId="0" borderId="14" xfId="0" applyNumberFormat="1" applyFont="1" applyBorder="1" applyProtection="1">
      <protection hidden="1"/>
    </xf>
    <xf numFmtId="3" fontId="6" fillId="0" borderId="6" xfId="0" applyNumberFormat="1" applyFont="1" applyBorder="1" applyProtection="1">
      <protection hidden="1"/>
    </xf>
    <xf numFmtId="3" fontId="6" fillId="0" borderId="14" xfId="0" applyNumberFormat="1" applyFont="1" applyBorder="1" applyProtection="1">
      <protection hidden="1"/>
    </xf>
    <xf numFmtId="0" fontId="6" fillId="0" borderId="30" xfId="0" applyFont="1" applyBorder="1" applyAlignment="1" applyProtection="1">
      <alignment horizontal="left"/>
      <protection hidden="1"/>
    </xf>
    <xf numFmtId="3" fontId="6" fillId="0" borderId="30" xfId="0" applyNumberFormat="1" applyFont="1" applyBorder="1" applyProtection="1">
      <protection hidden="1"/>
    </xf>
    <xf numFmtId="3" fontId="5" fillId="0" borderId="30" xfId="0" applyNumberFormat="1" applyFont="1" applyBorder="1" applyProtection="1">
      <protection hidden="1"/>
    </xf>
    <xf numFmtId="3" fontId="6" fillId="0" borderId="31" xfId="0" applyNumberFormat="1" applyFont="1" applyBorder="1" applyProtection="1">
      <protection hidden="1"/>
    </xf>
    <xf numFmtId="0" fontId="5" fillId="2" borderId="0" xfId="0" applyFont="1" applyFill="1" applyProtection="1">
      <protection hidden="1"/>
    </xf>
    <xf numFmtId="0" fontId="7" fillId="2" borderId="0" xfId="0" applyFont="1" applyFill="1" applyProtection="1">
      <protection hidden="1"/>
    </xf>
    <xf numFmtId="0" fontId="14" fillId="2" borderId="0" xfId="0" applyFont="1" applyFill="1" applyAlignment="1" applyProtection="1">
      <alignment horizontal="center"/>
      <protection hidden="1"/>
    </xf>
    <xf numFmtId="0" fontId="20" fillId="0" borderId="0" xfId="0" applyFont="1" applyAlignment="1" applyProtection="1">
      <alignment horizontal="centerContinuous"/>
      <protection hidden="1"/>
    </xf>
    <xf numFmtId="0" fontId="7" fillId="0" borderId="28" xfId="0" applyFont="1" applyBorder="1" applyAlignment="1" applyProtection="1">
      <alignment horizontal="center"/>
      <protection hidden="1"/>
    </xf>
    <xf numFmtId="0" fontId="7" fillId="0" borderId="41" xfId="0" applyFont="1" applyBorder="1" applyAlignment="1" applyProtection="1">
      <alignment horizontal="center"/>
      <protection hidden="1"/>
    </xf>
    <xf numFmtId="0" fontId="7" fillId="0" borderId="12" xfId="0" applyFont="1" applyBorder="1" applyAlignment="1" applyProtection="1">
      <alignment horizontal="center"/>
      <protection hidden="1"/>
    </xf>
    <xf numFmtId="0" fontId="7" fillId="0" borderId="4" xfId="0" applyFont="1" applyBorder="1" applyAlignment="1" applyProtection="1">
      <alignment horizontal="center" vertical="center"/>
      <protection hidden="1"/>
    </xf>
    <xf numFmtId="0" fontId="7" fillId="0" borderId="8" xfId="0" applyFont="1" applyBorder="1" applyAlignment="1" applyProtection="1">
      <alignment horizontal="left"/>
      <protection hidden="1"/>
    </xf>
    <xf numFmtId="3" fontId="7" fillId="4" borderId="8" xfId="0" applyNumberFormat="1" applyFont="1" applyFill="1" applyBorder="1" applyAlignment="1">
      <alignment vertical="center"/>
    </xf>
    <xf numFmtId="3" fontId="5" fillId="4" borderId="8" xfId="0" applyNumberFormat="1" applyFont="1" applyFill="1" applyBorder="1" applyAlignment="1">
      <alignment vertical="center"/>
    </xf>
    <xf numFmtId="3" fontId="7" fillId="4" borderId="50" xfId="0" applyNumberFormat="1" applyFont="1" applyFill="1" applyBorder="1" applyAlignment="1">
      <alignment vertical="center"/>
    </xf>
    <xf numFmtId="3" fontId="7" fillId="4" borderId="6" xfId="0" applyNumberFormat="1" applyFont="1" applyFill="1" applyBorder="1" applyAlignment="1">
      <alignment vertical="center"/>
    </xf>
    <xf numFmtId="3" fontId="5" fillId="4" borderId="6" xfId="0" applyNumberFormat="1" applyFont="1" applyFill="1" applyBorder="1" applyAlignment="1">
      <alignment vertical="center"/>
    </xf>
    <xf numFmtId="3" fontId="7" fillId="4" borderId="14" xfId="0" applyNumberFormat="1" applyFont="1" applyFill="1" applyBorder="1" applyAlignment="1">
      <alignment vertical="center"/>
    </xf>
    <xf numFmtId="0" fontId="20" fillId="0" borderId="6" xfId="0" applyFont="1" applyBorder="1" applyAlignment="1" applyProtection="1">
      <alignment horizontal="left"/>
      <protection hidden="1"/>
    </xf>
    <xf numFmtId="3" fontId="6" fillId="4" borderId="6" xfId="0" applyNumberFormat="1" applyFont="1" applyFill="1" applyBorder="1" applyAlignment="1">
      <alignment vertical="center"/>
    </xf>
    <xf numFmtId="3" fontId="4" fillId="4" borderId="6" xfId="0" applyNumberFormat="1" applyFont="1" applyFill="1" applyBorder="1" applyAlignment="1">
      <alignment vertical="center"/>
    </xf>
    <xf numFmtId="3" fontId="6" fillId="4" borderId="14" xfId="0" applyNumberFormat="1" applyFont="1" applyFill="1" applyBorder="1" applyAlignment="1">
      <alignment vertical="center"/>
    </xf>
    <xf numFmtId="0" fontId="7" fillId="0" borderId="29" xfId="0" applyFont="1" applyBorder="1" applyAlignment="1" applyProtection="1">
      <alignment horizontal="center" vertical="center"/>
      <protection hidden="1"/>
    </xf>
    <xf numFmtId="3" fontId="6" fillId="4" borderId="30" xfId="0" applyNumberFormat="1" applyFont="1" applyFill="1" applyBorder="1" applyAlignment="1">
      <alignment vertical="center"/>
    </xf>
    <xf numFmtId="3" fontId="4" fillId="4" borderId="30" xfId="0" applyNumberFormat="1" applyFont="1" applyFill="1" applyBorder="1" applyAlignment="1">
      <alignment vertical="center"/>
    </xf>
    <xf numFmtId="0" fontId="12" fillId="2" borderId="0" xfId="0" applyFont="1" applyFill="1" applyProtection="1">
      <protection hidden="1"/>
    </xf>
    <xf numFmtId="0" fontId="7" fillId="0" borderId="93" xfId="0" applyFont="1" applyBorder="1" applyAlignment="1" applyProtection="1">
      <alignment horizontal="center" vertical="center"/>
      <protection hidden="1"/>
    </xf>
    <xf numFmtId="0" fontId="7" fillId="0" borderId="43" xfId="0" applyFont="1" applyBorder="1" applyAlignment="1" applyProtection="1">
      <alignment horizontal="left"/>
      <protection hidden="1"/>
    </xf>
    <xf numFmtId="3" fontId="7" fillId="0" borderId="43" xfId="0" applyNumberFormat="1" applyFont="1" applyBorder="1" applyAlignment="1" applyProtection="1">
      <alignment vertical="center"/>
      <protection hidden="1"/>
    </xf>
    <xf numFmtId="3" fontId="5" fillId="0" borderId="43" xfId="0" applyNumberFormat="1" applyFont="1" applyBorder="1" applyAlignment="1" applyProtection="1">
      <alignment vertical="center"/>
      <protection hidden="1"/>
    </xf>
    <xf numFmtId="3" fontId="7" fillId="0" borderId="21" xfId="0" applyNumberFormat="1" applyFont="1" applyBorder="1" applyAlignment="1" applyProtection="1">
      <alignment vertical="center"/>
      <protection hidden="1"/>
    </xf>
    <xf numFmtId="0" fontId="7" fillId="0" borderId="6" xfId="0" applyFont="1" applyBorder="1" applyAlignment="1" applyProtection="1">
      <alignment horizontal="left" vertical="center"/>
      <protection hidden="1"/>
    </xf>
    <xf numFmtId="0" fontId="6" fillId="0" borderId="1" xfId="0" applyFont="1" applyBorder="1" applyAlignment="1" applyProtection="1">
      <alignment horizontal="left" vertical="center"/>
      <protection hidden="1"/>
    </xf>
    <xf numFmtId="0" fontId="6" fillId="0" borderId="1" xfId="0" applyFont="1" applyBorder="1" applyAlignment="1" applyProtection="1">
      <alignment horizontal="left" vertical="center" wrapText="1"/>
      <protection hidden="1"/>
    </xf>
    <xf numFmtId="0" fontId="6" fillId="0" borderId="6" xfId="0" applyFont="1" applyBorder="1" applyAlignment="1" applyProtection="1">
      <alignment horizontal="left" vertical="center"/>
      <protection hidden="1"/>
    </xf>
    <xf numFmtId="0" fontId="6" fillId="0" borderId="30" xfId="0" applyFont="1" applyBorder="1" applyAlignment="1" applyProtection="1">
      <alignment horizontal="left" vertical="center"/>
      <protection hidden="1"/>
    </xf>
    <xf numFmtId="0" fontId="6" fillId="0" borderId="0" xfId="0" applyFont="1" applyAlignment="1" applyProtection="1">
      <alignment horizontal="left" vertical="center"/>
      <protection hidden="1"/>
    </xf>
    <xf numFmtId="3" fontId="6" fillId="0" borderId="0" xfId="0" applyNumberFormat="1" applyFont="1" applyAlignment="1" applyProtection="1">
      <alignment vertical="center"/>
      <protection hidden="1"/>
    </xf>
    <xf numFmtId="0" fontId="4" fillId="0" borderId="0" xfId="0" applyFont="1" applyAlignment="1" applyProtection="1">
      <alignment horizontal="left"/>
      <protection hidden="1"/>
    </xf>
    <xf numFmtId="0" fontId="10" fillId="2" borderId="0" xfId="0" applyFont="1" applyFill="1" applyProtection="1">
      <protection hidden="1"/>
    </xf>
    <xf numFmtId="0" fontId="18" fillId="0" borderId="0" xfId="0" applyFont="1" applyAlignment="1" applyProtection="1">
      <alignment vertical="top" wrapText="1"/>
      <protection hidden="1"/>
    </xf>
    <xf numFmtId="0" fontId="18" fillId="2" borderId="0" xfId="0" applyFont="1" applyFill="1"/>
    <xf numFmtId="0" fontId="46" fillId="2" borderId="0" xfId="0" applyFont="1" applyFill="1" applyProtection="1">
      <protection hidden="1"/>
    </xf>
    <xf numFmtId="0" fontId="18" fillId="0" borderId="0" xfId="0" applyFont="1"/>
    <xf numFmtId="0" fontId="18" fillId="0" borderId="7" xfId="0" applyFont="1" applyBorder="1" applyAlignment="1">
      <alignment horizontal="center" vertical="center"/>
    </xf>
    <xf numFmtId="0" fontId="18" fillId="0" borderId="7" xfId="0" applyFont="1" applyBorder="1" applyAlignment="1">
      <alignment horizontal="right"/>
    </xf>
    <xf numFmtId="0" fontId="20" fillId="0" borderId="0" xfId="0" applyFont="1" applyAlignment="1">
      <alignment horizontal="right"/>
    </xf>
    <xf numFmtId="0" fontId="20" fillId="0" borderId="34" xfId="0" applyFont="1" applyBorder="1" applyAlignment="1">
      <alignment horizontal="center" vertical="center"/>
    </xf>
    <xf numFmtId="0" fontId="20" fillId="0" borderId="8" xfId="0" applyFont="1" applyBorder="1" applyAlignment="1">
      <alignment horizontal="center" vertical="center" wrapText="1"/>
    </xf>
    <xf numFmtId="0" fontId="20" fillId="0" borderId="50" xfId="0" applyFont="1" applyBorder="1" applyAlignment="1">
      <alignment horizontal="center" vertical="center" wrapText="1"/>
    </xf>
    <xf numFmtId="0" fontId="20" fillId="4" borderId="96" xfId="0" applyFont="1" applyFill="1" applyBorder="1" applyAlignment="1">
      <alignment horizontal="center" vertical="center" wrapText="1"/>
    </xf>
    <xf numFmtId="0" fontId="20" fillId="4" borderId="47" xfId="0" applyFont="1" applyFill="1" applyBorder="1" applyAlignment="1">
      <alignment horizontal="center" vertical="center" wrapText="1"/>
    </xf>
    <xf numFmtId="0" fontId="18" fillId="0" borderId="56" xfId="0" applyFont="1" applyBorder="1" applyAlignment="1">
      <alignment horizontal="center"/>
    </xf>
    <xf numFmtId="0" fontId="18" fillId="0" borderId="30" xfId="0" applyFont="1" applyBorder="1" applyAlignment="1">
      <alignment horizontal="center"/>
    </xf>
    <xf numFmtId="0" fontId="18" fillId="0" borderId="31" xfId="0" applyFont="1" applyBorder="1" applyAlignment="1">
      <alignment horizontal="center"/>
    </xf>
    <xf numFmtId="0" fontId="20" fillId="0" borderId="67" xfId="0" applyFont="1" applyBorder="1" applyAlignment="1">
      <alignment horizontal="center" vertical="center"/>
    </xf>
    <xf numFmtId="0" fontId="20" fillId="0" borderId="27" xfId="0" applyFont="1" applyBorder="1" applyAlignment="1">
      <alignment horizontal="center" vertical="center"/>
    </xf>
    <xf numFmtId="0" fontId="20" fillId="0" borderId="44" xfId="0" applyFont="1" applyBorder="1" applyAlignment="1">
      <alignment horizontal="left" vertical="center"/>
    </xf>
    <xf numFmtId="164" fontId="20" fillId="0" borderId="8" xfId="0" applyNumberFormat="1" applyFont="1" applyBorder="1" applyAlignment="1">
      <alignment horizontal="right" vertical="center"/>
    </xf>
    <xf numFmtId="164" fontId="20" fillId="0" borderId="50" xfId="0" applyNumberFormat="1" applyFont="1" applyBorder="1" applyAlignment="1">
      <alignment horizontal="right" vertical="center"/>
    </xf>
    <xf numFmtId="164" fontId="20" fillId="0" borderId="61" xfId="0" applyNumberFormat="1" applyFont="1" applyBorder="1" applyAlignment="1">
      <alignment horizontal="right" vertical="center"/>
    </xf>
    <xf numFmtId="0" fontId="18" fillId="0" borderId="10" xfId="0" applyFont="1" applyBorder="1" applyAlignment="1">
      <alignment horizontal="left" vertical="center"/>
    </xf>
    <xf numFmtId="164" fontId="18" fillId="0" borderId="6" xfId="0" applyNumberFormat="1" applyFont="1" applyBorder="1" applyAlignment="1">
      <alignment horizontal="right" vertical="center"/>
    </xf>
    <xf numFmtId="164" fontId="18" fillId="0" borderId="9" xfId="0" applyNumberFormat="1" applyFont="1" applyBorder="1" applyAlignment="1">
      <alignment horizontal="right" vertical="center"/>
    </xf>
    <xf numFmtId="164" fontId="18" fillId="0" borderId="2" xfId="0" applyNumberFormat="1" applyFont="1" applyBorder="1" applyAlignment="1">
      <alignment horizontal="right" vertical="center"/>
    </xf>
    <xf numFmtId="164" fontId="18" fillId="5" borderId="14" xfId="0" applyNumberFormat="1" applyFont="1" applyFill="1" applyBorder="1" applyAlignment="1" applyProtection="1">
      <alignment horizontal="right"/>
      <protection locked="0"/>
    </xf>
    <xf numFmtId="164" fontId="18" fillId="2" borderId="6" xfId="0" applyNumberFormat="1" applyFont="1" applyFill="1" applyBorder="1" applyAlignment="1">
      <alignment horizontal="right" vertical="center"/>
    </xf>
    <xf numFmtId="164" fontId="18" fillId="5" borderId="2" xfId="0" applyNumberFormat="1" applyFont="1" applyFill="1" applyBorder="1" applyAlignment="1">
      <alignment horizontal="right" vertical="center"/>
    </xf>
    <xf numFmtId="164" fontId="18" fillId="2" borderId="14" xfId="0" applyNumberFormat="1" applyFont="1" applyFill="1" applyBorder="1" applyAlignment="1" applyProtection="1">
      <alignment horizontal="right"/>
      <protection locked="0"/>
    </xf>
    <xf numFmtId="164" fontId="20" fillId="0" borderId="6" xfId="0" applyNumberFormat="1" applyFont="1" applyBorder="1" applyAlignment="1">
      <alignment horizontal="right" vertical="center"/>
    </xf>
    <xf numFmtId="164" fontId="20" fillId="0" borderId="9" xfId="0" applyNumberFormat="1" applyFont="1" applyBorder="1" applyAlignment="1">
      <alignment horizontal="right" vertical="center"/>
    </xf>
    <xf numFmtId="164" fontId="20" fillId="0" borderId="62" xfId="0" applyNumberFormat="1" applyFont="1" applyBorder="1" applyAlignment="1">
      <alignment horizontal="right" vertical="center"/>
    </xf>
    <xf numFmtId="164" fontId="20" fillId="0" borderId="14" xfId="0" applyNumberFormat="1" applyFont="1" applyBorder="1" applyAlignment="1">
      <alignment horizontal="right" vertical="center"/>
    </xf>
    <xf numFmtId="164" fontId="18" fillId="5" borderId="62" xfId="0" applyNumberFormat="1" applyFont="1" applyFill="1" applyBorder="1" applyAlignment="1">
      <alignment horizontal="right" vertical="center"/>
    </xf>
    <xf numFmtId="0" fontId="18" fillId="0" borderId="15" xfId="0" applyFont="1" applyBorder="1" applyAlignment="1">
      <alignment horizontal="left" vertical="center"/>
    </xf>
    <xf numFmtId="0" fontId="18" fillId="0" borderId="13" xfId="0" applyFont="1" applyBorder="1" applyAlignment="1">
      <alignment horizontal="left" vertical="center"/>
    </xf>
    <xf numFmtId="164" fontId="18" fillId="2" borderId="41" xfId="0" applyNumberFormat="1" applyFont="1" applyFill="1" applyBorder="1" applyAlignment="1">
      <alignment horizontal="right" vertical="center"/>
    </xf>
    <xf numFmtId="164" fontId="18" fillId="0" borderId="70" xfId="0" applyNumberFormat="1" applyFont="1" applyBorder="1" applyAlignment="1">
      <alignment horizontal="right" vertical="center"/>
    </xf>
    <xf numFmtId="164" fontId="18" fillId="5" borderId="60" xfId="0" applyNumberFormat="1" applyFont="1" applyFill="1" applyBorder="1" applyAlignment="1" applyProtection="1">
      <alignment horizontal="right"/>
      <protection locked="0"/>
    </xf>
    <xf numFmtId="164" fontId="18" fillId="2" borderId="51" xfId="0" applyNumberFormat="1" applyFont="1" applyFill="1" applyBorder="1" applyAlignment="1" applyProtection="1">
      <alignment horizontal="right"/>
      <protection locked="0"/>
    </xf>
    <xf numFmtId="164" fontId="18" fillId="5" borderId="62" xfId="0" applyNumberFormat="1" applyFont="1" applyFill="1" applyBorder="1" applyAlignment="1" applyProtection="1">
      <alignment horizontal="right"/>
      <protection locked="0"/>
    </xf>
    <xf numFmtId="0" fontId="18" fillId="0" borderId="10" xfId="0" applyFont="1" applyBorder="1" applyAlignment="1">
      <alignment horizontal="left" vertical="center" wrapText="1"/>
    </xf>
    <xf numFmtId="164" fontId="18" fillId="5" borderId="2" xfId="0" applyNumberFormat="1" applyFont="1" applyFill="1" applyBorder="1" applyAlignment="1" applyProtection="1">
      <alignment horizontal="right"/>
      <protection locked="0"/>
    </xf>
    <xf numFmtId="0" fontId="18" fillId="0" borderId="56" xfId="0" applyFont="1" applyBorder="1" applyAlignment="1">
      <alignment horizontal="left" vertical="center"/>
    </xf>
    <xf numFmtId="164" fontId="18" fillId="2" borderId="30" xfId="0" applyNumberFormat="1" applyFont="1" applyFill="1" applyBorder="1" applyAlignment="1">
      <alignment horizontal="right" vertical="center"/>
    </xf>
    <xf numFmtId="164" fontId="18" fillId="0" borderId="71" xfId="0" applyNumberFormat="1" applyFont="1" applyBorder="1" applyAlignment="1">
      <alignment horizontal="right" vertical="center"/>
    </xf>
    <xf numFmtId="164" fontId="18" fillId="5" borderId="52" xfId="0" applyNumberFormat="1" applyFont="1" applyFill="1" applyBorder="1" applyAlignment="1" applyProtection="1">
      <alignment horizontal="right"/>
      <protection locked="0"/>
    </xf>
    <xf numFmtId="164" fontId="18" fillId="2" borderId="31" xfId="0" applyNumberFormat="1" applyFont="1" applyFill="1" applyBorder="1" applyAlignment="1" applyProtection="1">
      <alignment horizontal="right"/>
      <protection locked="0"/>
    </xf>
    <xf numFmtId="164" fontId="18" fillId="5" borderId="0" xfId="0" applyNumberFormat="1" applyFont="1" applyFill="1" applyAlignment="1" applyProtection="1">
      <alignment horizontal="right"/>
      <protection locked="0"/>
    </xf>
    <xf numFmtId="0" fontId="20" fillId="0" borderId="16" xfId="0" applyFont="1" applyBorder="1" applyAlignment="1">
      <alignment horizontal="left" vertical="center"/>
    </xf>
    <xf numFmtId="164" fontId="20" fillId="0" borderId="18" xfId="0" applyNumberFormat="1" applyFont="1" applyBorder="1" applyAlignment="1">
      <alignment horizontal="right" vertical="center"/>
    </xf>
    <xf numFmtId="164" fontId="20" fillId="0" borderId="19" xfId="0" applyNumberFormat="1" applyFont="1" applyBorder="1" applyAlignment="1">
      <alignment horizontal="right" vertical="center"/>
    </xf>
    <xf numFmtId="164" fontId="20" fillId="0" borderId="23" xfId="0" applyNumberFormat="1" applyFont="1" applyBorder="1" applyAlignment="1">
      <alignment horizontal="right" vertical="center"/>
    </xf>
    <xf numFmtId="0" fontId="18" fillId="0" borderId="34" xfId="0" applyFont="1" applyBorder="1" applyAlignment="1">
      <alignment horizontal="left" vertical="center"/>
    </xf>
    <xf numFmtId="164" fontId="18" fillId="2" borderId="8" xfId="0" applyNumberFormat="1" applyFont="1" applyFill="1" applyBorder="1" applyAlignment="1">
      <alignment horizontal="right" vertical="center"/>
    </xf>
    <xf numFmtId="164" fontId="18" fillId="0" borderId="68" xfId="0" applyNumberFormat="1" applyFont="1" applyBorder="1" applyAlignment="1">
      <alignment horizontal="right" vertical="center"/>
    </xf>
    <xf numFmtId="164" fontId="18" fillId="5" borderId="39" xfId="0" applyNumberFormat="1" applyFont="1" applyFill="1" applyBorder="1" applyAlignment="1" applyProtection="1">
      <alignment horizontal="right"/>
      <protection locked="0"/>
    </xf>
    <xf numFmtId="164" fontId="18" fillId="2" borderId="47" xfId="0" applyNumberFormat="1" applyFont="1" applyFill="1" applyBorder="1" applyAlignment="1" applyProtection="1">
      <alignment horizontal="right"/>
      <protection locked="0"/>
    </xf>
    <xf numFmtId="3" fontId="20" fillId="0" borderId="30" xfId="0" applyNumberFormat="1" applyFont="1" applyBorder="1" applyAlignment="1">
      <alignment horizontal="right" vertical="center"/>
    </xf>
    <xf numFmtId="3" fontId="20" fillId="0" borderId="31" xfId="0" applyNumberFormat="1" applyFont="1" applyBorder="1" applyAlignment="1">
      <alignment horizontal="right" vertical="center"/>
    </xf>
    <xf numFmtId="3" fontId="20" fillId="0" borderId="95" xfId="0" applyNumberFormat="1" applyFont="1" applyBorder="1" applyAlignment="1">
      <alignment horizontal="right" vertical="center"/>
    </xf>
    <xf numFmtId="0" fontId="18" fillId="2" borderId="0" xfId="0" applyFont="1" applyFill="1" applyAlignment="1">
      <alignment horizontal="right"/>
    </xf>
    <xf numFmtId="0" fontId="20" fillId="2" borderId="0" xfId="0" applyFont="1" applyFill="1" applyAlignment="1">
      <alignment horizontal="right" vertical="center"/>
    </xf>
    <xf numFmtId="0" fontId="20" fillId="2" borderId="0" xfId="0" applyFont="1" applyFill="1" applyAlignment="1">
      <alignment horizontal="center"/>
    </xf>
    <xf numFmtId="0" fontId="20" fillId="2" borderId="0" xfId="0" applyFont="1" applyFill="1" applyAlignment="1">
      <alignment horizontal="right"/>
    </xf>
    <xf numFmtId="164" fontId="20" fillId="0" borderId="6" xfId="0" applyNumberFormat="1" applyFont="1" applyBorder="1" applyAlignment="1">
      <alignment horizontal="right"/>
    </xf>
    <xf numFmtId="0" fontId="11" fillId="0" borderId="0" xfId="0" applyFont="1" applyProtection="1">
      <protection hidden="1"/>
    </xf>
    <xf numFmtId="0" fontId="23" fillId="2" borderId="0" xfId="0" applyFont="1" applyFill="1"/>
    <xf numFmtId="0" fontId="11" fillId="0" borderId="0" xfId="0" applyFont="1" applyAlignment="1" applyProtection="1">
      <alignment horizontal="right"/>
      <protection hidden="1"/>
    </xf>
    <xf numFmtId="166" fontId="12" fillId="0" borderId="0" xfId="0" applyNumberFormat="1" applyFont="1" applyAlignment="1">
      <alignment horizontal="right"/>
    </xf>
    <xf numFmtId="0" fontId="11" fillId="2" borderId="0" xfId="0" applyFont="1" applyFill="1"/>
    <xf numFmtId="0" fontId="6" fillId="0" borderId="7" xfId="0" applyFont="1" applyBorder="1" applyAlignment="1">
      <alignment horizontal="right"/>
    </xf>
    <xf numFmtId="0" fontId="13" fillId="0" borderId="16" xfId="0" applyFont="1" applyBorder="1" applyAlignment="1">
      <alignment horizontal="left"/>
    </xf>
    <xf numFmtId="0" fontId="6" fillId="0" borderId="53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left"/>
    </xf>
    <xf numFmtId="3" fontId="6" fillId="0" borderId="8" xfId="0" applyNumberFormat="1" applyFont="1" applyBorder="1"/>
    <xf numFmtId="4" fontId="26" fillId="0" borderId="49" xfId="0" applyNumberFormat="1" applyFont="1" applyBorder="1"/>
    <xf numFmtId="4" fontId="26" fillId="0" borderId="50" xfId="0" applyNumberFormat="1" applyFont="1" applyBorder="1"/>
    <xf numFmtId="0" fontId="7" fillId="0" borderId="15" xfId="0" applyFont="1" applyBorder="1" applyAlignment="1">
      <alignment horizontal="left"/>
    </xf>
    <xf numFmtId="3" fontId="7" fillId="0" borderId="40" xfId="0" applyNumberFormat="1" applyFont="1" applyBorder="1"/>
    <xf numFmtId="4" fontId="26" fillId="0" borderId="0" xfId="0" applyNumberFormat="1" applyFont="1"/>
    <xf numFmtId="4" fontId="26" fillId="0" borderId="51" xfId="0" applyNumberFormat="1" applyFont="1" applyBorder="1"/>
    <xf numFmtId="0" fontId="6" fillId="0" borderId="5" xfId="0" applyFont="1" applyBorder="1" applyAlignment="1">
      <alignment horizontal="left"/>
    </xf>
    <xf numFmtId="3" fontId="6" fillId="0" borderId="6" xfId="0" applyNumberFormat="1" applyFont="1" applyBorder="1"/>
    <xf numFmtId="4" fontId="26" fillId="0" borderId="2" xfId="0" applyNumberFormat="1" applyFont="1" applyBorder="1"/>
    <xf numFmtId="4" fontId="26" fillId="0" borderId="14" xfId="0" applyNumberFormat="1" applyFont="1" applyBorder="1"/>
    <xf numFmtId="0" fontId="6" fillId="0" borderId="29" xfId="0" applyFont="1" applyBorder="1" applyAlignment="1">
      <alignment horizontal="left"/>
    </xf>
    <xf numFmtId="3" fontId="6" fillId="0" borderId="30" xfId="0" applyNumberFormat="1" applyFont="1" applyBorder="1"/>
    <xf numFmtId="4" fontId="26" fillId="0" borderId="52" xfId="0" applyNumberFormat="1" applyFont="1" applyBorder="1"/>
    <xf numFmtId="4" fontId="26" fillId="0" borderId="31" xfId="0" applyNumberFormat="1" applyFont="1" applyBorder="1"/>
    <xf numFmtId="0" fontId="6" fillId="0" borderId="16" xfId="0" applyFont="1" applyBorder="1" applyAlignment="1">
      <alignment horizontal="left"/>
    </xf>
    <xf numFmtId="3" fontId="6" fillId="0" borderId="53" xfId="0" applyNumberFormat="1" applyFont="1" applyBorder="1"/>
    <xf numFmtId="4" fontId="26" fillId="0" borderId="53" xfId="0" applyNumberFormat="1" applyFont="1" applyBorder="1"/>
    <xf numFmtId="4" fontId="26" fillId="0" borderId="33" xfId="0" applyNumberFormat="1" applyFont="1" applyBorder="1"/>
    <xf numFmtId="0" fontId="6" fillId="0" borderId="17" xfId="0" applyFont="1" applyBorder="1" applyAlignment="1">
      <alignment horizontal="left"/>
    </xf>
    <xf numFmtId="3" fontId="7" fillId="0" borderId="18" xfId="0" applyNumberFormat="1" applyFont="1" applyBorder="1"/>
    <xf numFmtId="4" fontId="26" fillId="0" borderId="18" xfId="0" applyNumberFormat="1" applyFont="1" applyBorder="1"/>
    <xf numFmtId="4" fontId="26" fillId="0" borderId="19" xfId="0" applyNumberFormat="1" applyFont="1" applyBorder="1"/>
    <xf numFmtId="4" fontId="26" fillId="0" borderId="40" xfId="0" applyNumberFormat="1" applyFont="1" applyBorder="1"/>
    <xf numFmtId="3" fontId="5" fillId="0" borderId="40" xfId="0" applyNumberFormat="1" applyFont="1" applyBorder="1"/>
    <xf numFmtId="4" fontId="26" fillId="0" borderId="6" xfId="0" applyNumberFormat="1" applyFont="1" applyBorder="1"/>
    <xf numFmtId="3" fontId="7" fillId="0" borderId="6" xfId="0" applyNumberFormat="1" applyFont="1" applyBorder="1"/>
    <xf numFmtId="0" fontId="7" fillId="0" borderId="13" xfId="0" applyFont="1" applyBorder="1" applyAlignment="1">
      <alignment horizontal="left"/>
    </xf>
    <xf numFmtId="3" fontId="7" fillId="0" borderId="30" xfId="0" applyNumberFormat="1" applyFont="1" applyBorder="1"/>
    <xf numFmtId="4" fontId="26" fillId="0" borderId="30" xfId="0" applyNumberFormat="1" applyFont="1" applyBorder="1"/>
    <xf numFmtId="0" fontId="6" fillId="0" borderId="0" xfId="0" applyFont="1" applyAlignment="1">
      <alignment horizontal="left"/>
    </xf>
    <xf numFmtId="3" fontId="7" fillId="0" borderId="0" xfId="0" applyNumberFormat="1" applyFont="1"/>
    <xf numFmtId="3" fontId="7" fillId="0" borderId="55" xfId="0" applyNumberFormat="1" applyFont="1" applyBorder="1"/>
    <xf numFmtId="4" fontId="26" fillId="0" borderId="55" xfId="0" applyNumberFormat="1" applyFont="1" applyBorder="1"/>
    <xf numFmtId="4" fontId="27" fillId="0" borderId="19" xfId="0" applyNumberFormat="1" applyFont="1" applyBorder="1"/>
    <xf numFmtId="0" fontId="6" fillId="0" borderId="20" xfId="0" applyFont="1" applyBorder="1" applyAlignment="1">
      <alignment horizontal="left"/>
    </xf>
    <xf numFmtId="3" fontId="7" fillId="0" borderId="22" xfId="0" applyNumberFormat="1" applyFont="1" applyBorder="1"/>
    <xf numFmtId="4" fontId="26" fillId="0" borderId="22" xfId="0" applyNumberFormat="1" applyFont="1" applyBorder="1"/>
    <xf numFmtId="4" fontId="27" fillId="0" borderId="21" xfId="0" applyNumberFormat="1" applyFont="1" applyBorder="1"/>
    <xf numFmtId="3" fontId="5" fillId="0" borderId="54" xfId="0" applyNumberFormat="1" applyFont="1" applyBorder="1"/>
    <xf numFmtId="4" fontId="26" fillId="0" borderId="54" xfId="0" applyNumberFormat="1" applyFont="1" applyBorder="1"/>
    <xf numFmtId="4" fontId="27" fillId="0" borderId="51" xfId="0" applyNumberFormat="1" applyFont="1" applyBorder="1"/>
    <xf numFmtId="3" fontId="7" fillId="0" borderId="54" xfId="0" applyNumberFormat="1" applyFont="1" applyBorder="1"/>
    <xf numFmtId="0" fontId="6" fillId="0" borderId="10" xfId="0" applyFont="1" applyBorder="1" applyAlignment="1">
      <alignment horizontal="left"/>
    </xf>
    <xf numFmtId="3" fontId="7" fillId="0" borderId="1" xfId="0" applyNumberFormat="1" applyFont="1" applyBorder="1"/>
    <xf numFmtId="4" fontId="26" fillId="0" borderId="1" xfId="0" applyNumberFormat="1" applyFont="1" applyBorder="1"/>
    <xf numFmtId="4" fontId="27" fillId="0" borderId="14" xfId="0" applyNumberFormat="1" applyFont="1" applyBorder="1"/>
    <xf numFmtId="0" fontId="7" fillId="0" borderId="20" xfId="0" applyFont="1" applyBorder="1" applyAlignment="1">
      <alignment horizontal="left"/>
    </xf>
    <xf numFmtId="0" fontId="7" fillId="0" borderId="24" xfId="0" applyFont="1" applyBorder="1" applyAlignment="1">
      <alignment horizontal="left"/>
    </xf>
    <xf numFmtId="3" fontId="5" fillId="0" borderId="46" xfId="0" applyNumberFormat="1" applyFont="1" applyBorder="1"/>
    <xf numFmtId="4" fontId="26" fillId="0" borderId="46" xfId="0" applyNumberFormat="1" applyFont="1" applyBorder="1"/>
    <xf numFmtId="4" fontId="27" fillId="0" borderId="27" xfId="0" applyNumberFormat="1" applyFont="1" applyBorder="1"/>
    <xf numFmtId="4" fontId="26" fillId="0" borderId="21" xfId="0" applyNumberFormat="1" applyFont="1" applyBorder="1"/>
    <xf numFmtId="0" fontId="7" fillId="0" borderId="44" xfId="0" applyFont="1" applyBorder="1" applyAlignment="1">
      <alignment horizontal="left" vertical="center"/>
    </xf>
    <xf numFmtId="3" fontId="7" fillId="0" borderId="59" xfId="0" applyNumberFormat="1" applyFont="1" applyBorder="1"/>
    <xf numFmtId="4" fontId="26" fillId="0" borderId="59" xfId="0" applyNumberFormat="1" applyFont="1" applyBorder="1"/>
    <xf numFmtId="4" fontId="26" fillId="0" borderId="47" xfId="0" applyNumberFormat="1" applyFont="1" applyBorder="1"/>
    <xf numFmtId="0" fontId="7" fillId="0" borderId="15" xfId="0" applyFont="1" applyBorder="1" applyAlignment="1">
      <alignment horizontal="left" vertical="center"/>
    </xf>
    <xf numFmtId="4" fontId="26" fillId="0" borderId="58" xfId="0" applyNumberFormat="1" applyFont="1" applyBorder="1"/>
    <xf numFmtId="0" fontId="7" fillId="0" borderId="24" xfId="0" applyFont="1" applyBorder="1" applyAlignment="1">
      <alignment horizontal="left" vertical="center"/>
    </xf>
    <xf numFmtId="4" fontId="26" fillId="0" borderId="27" xfId="0" applyNumberFormat="1" applyFont="1" applyBorder="1"/>
    <xf numFmtId="3" fontId="7" fillId="0" borderId="40" xfId="0" applyNumberFormat="1" applyFont="1" applyBorder="1" applyAlignment="1">
      <alignment horizontal="right"/>
    </xf>
    <xf numFmtId="0" fontId="6" fillId="0" borderId="15" xfId="0" applyFont="1" applyBorder="1" applyAlignment="1">
      <alignment horizontal="left" vertical="center"/>
    </xf>
    <xf numFmtId="4" fontId="26" fillId="0" borderId="54" xfId="0" applyNumberFormat="1" applyFont="1" applyBorder="1" applyAlignment="1">
      <alignment horizontal="right"/>
    </xf>
    <xf numFmtId="3" fontId="5" fillId="0" borderId="40" xfId="0" applyNumberFormat="1" applyFont="1" applyBorder="1" applyAlignment="1">
      <alignment horizontal="right"/>
    </xf>
    <xf numFmtId="3" fontId="5" fillId="0" borderId="55" xfId="0" applyNumberFormat="1" applyFont="1" applyBorder="1"/>
    <xf numFmtId="0" fontId="6" fillId="0" borderId="16" xfId="0" applyFont="1" applyBorder="1" applyAlignment="1">
      <alignment horizontal="left" vertical="center"/>
    </xf>
    <xf numFmtId="3" fontId="7" fillId="0" borderId="55" xfId="0" applyNumberFormat="1" applyFont="1" applyBorder="1" applyAlignment="1">
      <alignment horizontal="right" wrapText="1"/>
    </xf>
    <xf numFmtId="0" fontId="6" fillId="0" borderId="20" xfId="0" applyFont="1" applyBorder="1" applyAlignment="1">
      <alignment horizontal="left" vertical="center"/>
    </xf>
    <xf numFmtId="3" fontId="5" fillId="0" borderId="54" xfId="0" applyNumberFormat="1" applyFont="1" applyBorder="1" applyAlignment="1">
      <alignment horizontal="right" wrapText="1"/>
    </xf>
    <xf numFmtId="0" fontId="7" fillId="0" borderId="28" xfId="0" applyFont="1" applyBorder="1" applyAlignment="1">
      <alignment horizontal="left" vertical="center"/>
    </xf>
    <xf numFmtId="3" fontId="5" fillId="0" borderId="41" xfId="0" applyNumberFormat="1" applyFont="1" applyBorder="1" applyAlignment="1">
      <alignment horizontal="right" wrapText="1"/>
    </xf>
    <xf numFmtId="3" fontId="5" fillId="0" borderId="40" xfId="0" applyNumberFormat="1" applyFont="1" applyBorder="1" applyAlignment="1">
      <alignment horizontal="right" wrapText="1"/>
    </xf>
    <xf numFmtId="0" fontId="7" fillId="0" borderId="20" xfId="0" applyFont="1" applyBorder="1" applyAlignment="1">
      <alignment horizontal="left" vertical="center"/>
    </xf>
    <xf numFmtId="3" fontId="5" fillId="0" borderId="43" xfId="0" applyNumberFormat="1" applyFont="1" applyBorder="1" applyAlignment="1">
      <alignment horizontal="right" wrapText="1"/>
    </xf>
    <xf numFmtId="0" fontId="6" fillId="0" borderId="10" xfId="0" applyFont="1" applyBorder="1" applyAlignment="1">
      <alignment horizontal="left" vertical="center"/>
    </xf>
    <xf numFmtId="3" fontId="7" fillId="0" borderId="54" xfId="0" applyNumberFormat="1" applyFont="1" applyBorder="1" applyAlignment="1">
      <alignment horizontal="right" wrapText="1"/>
    </xf>
    <xf numFmtId="0" fontId="7" fillId="0" borderId="13" xfId="0" applyFont="1" applyBorder="1" applyAlignment="1">
      <alignment horizontal="left" vertical="center"/>
    </xf>
    <xf numFmtId="3" fontId="7" fillId="0" borderId="43" xfId="0" applyNumberFormat="1" applyFont="1" applyBorder="1" applyAlignment="1">
      <alignment horizontal="right" wrapText="1"/>
    </xf>
    <xf numFmtId="4" fontId="26" fillId="0" borderId="0" xfId="0" applyNumberFormat="1" applyFont="1" applyAlignment="1">
      <alignment horizontal="right"/>
    </xf>
    <xf numFmtId="3" fontId="7" fillId="0" borderId="40" xfId="0" applyNumberFormat="1" applyFont="1" applyBorder="1" applyAlignment="1">
      <alignment horizontal="right" wrapText="1"/>
    </xf>
    <xf numFmtId="0" fontId="7" fillId="0" borderId="15" xfId="0" applyFont="1" applyBorder="1"/>
    <xf numFmtId="0" fontId="7" fillId="0" borderId="97" xfId="0" applyFont="1" applyBorder="1" applyAlignment="1">
      <alignment horizontal="left" vertical="center"/>
    </xf>
    <xf numFmtId="4" fontId="26" fillId="0" borderId="60" xfId="0" applyNumberFormat="1" applyFont="1" applyBorder="1"/>
    <xf numFmtId="0" fontId="7" fillId="0" borderId="0" xfId="0" applyFont="1" applyAlignment="1">
      <alignment horizontal="center"/>
    </xf>
    <xf numFmtId="2" fontId="7" fillId="0" borderId="0" xfId="0" applyNumberFormat="1" applyFont="1" applyAlignment="1">
      <alignment horizontal="center"/>
    </xf>
    <xf numFmtId="0" fontId="6" fillId="0" borderId="44" xfId="0" applyFont="1" applyBorder="1"/>
    <xf numFmtId="0" fontId="6" fillId="0" borderId="37" xfId="0" applyFont="1" applyBorder="1" applyAlignment="1">
      <alignment horizontal="center"/>
    </xf>
    <xf numFmtId="2" fontId="6" fillId="0" borderId="37" xfId="0" applyNumberFormat="1" applyFont="1" applyBorder="1" applyAlignment="1">
      <alignment horizontal="center"/>
    </xf>
    <xf numFmtId="2" fontId="6" fillId="0" borderId="47" xfId="0" applyNumberFormat="1" applyFont="1" applyBorder="1" applyAlignment="1">
      <alignment horizontal="center"/>
    </xf>
    <xf numFmtId="0" fontId="7" fillId="0" borderId="24" xfId="0" applyFont="1" applyBorder="1"/>
    <xf numFmtId="0" fontId="7" fillId="0" borderId="26" xfId="0" applyFont="1" applyBorder="1" applyAlignment="1">
      <alignment horizontal="center"/>
    </xf>
    <xf numFmtId="0" fontId="6" fillId="0" borderId="26" xfId="0" applyFont="1" applyBorder="1" applyAlignment="1">
      <alignment horizontal="center"/>
    </xf>
    <xf numFmtId="2" fontId="6" fillId="0" borderId="26" xfId="0" applyNumberFormat="1" applyFont="1" applyBorder="1" applyAlignment="1">
      <alignment horizontal="center"/>
    </xf>
    <xf numFmtId="2" fontId="6" fillId="0" borderId="27" xfId="0" applyNumberFormat="1" applyFont="1" applyBorder="1" applyAlignment="1">
      <alignment horizontal="center"/>
    </xf>
    <xf numFmtId="0" fontId="22" fillId="0" borderId="37" xfId="0" applyFont="1" applyBorder="1" applyAlignment="1">
      <alignment horizontal="center"/>
    </xf>
    <xf numFmtId="3" fontId="22" fillId="0" borderId="39" xfId="0" applyNumberFormat="1" applyFont="1" applyBorder="1" applyAlignment="1">
      <alignment horizontal="center"/>
    </xf>
    <xf numFmtId="3" fontId="22" fillId="0" borderId="37" xfId="0" applyNumberFormat="1" applyFont="1" applyBorder="1" applyAlignment="1">
      <alignment horizontal="center"/>
    </xf>
    <xf numFmtId="0" fontId="7" fillId="0" borderId="43" xfId="0" applyFont="1" applyBorder="1" applyAlignment="1">
      <alignment horizontal="center"/>
    </xf>
    <xf numFmtId="3" fontId="7" fillId="0" borderId="3" xfId="0" applyNumberFormat="1" applyFont="1" applyBorder="1" applyAlignment="1">
      <alignment horizontal="center"/>
    </xf>
    <xf numFmtId="3" fontId="7" fillId="0" borderId="43" xfId="0" applyNumberFormat="1" applyFont="1" applyBorder="1" applyAlignment="1">
      <alignment horizontal="center"/>
    </xf>
    <xf numFmtId="0" fontId="22" fillId="0" borderId="41" xfId="0" applyFont="1" applyBorder="1" applyAlignment="1">
      <alignment horizontal="center"/>
    </xf>
    <xf numFmtId="3" fontId="22" fillId="0" borderId="42" xfId="0" applyNumberFormat="1" applyFont="1" applyBorder="1" applyAlignment="1">
      <alignment horizontal="center"/>
    </xf>
    <xf numFmtId="3" fontId="22" fillId="0" borderId="41" xfId="0" applyNumberFormat="1" applyFont="1" applyBorder="1" applyAlignment="1">
      <alignment horizontal="center"/>
    </xf>
    <xf numFmtId="3" fontId="22" fillId="0" borderId="45" xfId="0" applyNumberFormat="1" applyFont="1" applyBorder="1" applyAlignment="1">
      <alignment horizontal="center"/>
    </xf>
    <xf numFmtId="3" fontId="7" fillId="0" borderId="22" xfId="0" applyNumberFormat="1" applyFont="1" applyBorder="1" applyAlignment="1">
      <alignment horizontal="center"/>
    </xf>
    <xf numFmtId="0" fontId="22" fillId="0" borderId="40" xfId="0" applyFont="1" applyBorder="1" applyAlignment="1">
      <alignment horizontal="center"/>
    </xf>
    <xf numFmtId="3" fontId="22" fillId="0" borderId="0" xfId="0" applyNumberFormat="1" applyFont="1" applyAlignment="1">
      <alignment horizontal="center"/>
    </xf>
    <xf numFmtId="3" fontId="22" fillId="0" borderId="40" xfId="0" applyNumberFormat="1" applyFont="1" applyBorder="1" applyAlignment="1">
      <alignment horizontal="center"/>
    </xf>
    <xf numFmtId="0" fontId="7" fillId="0" borderId="40" xfId="0" applyFont="1" applyBorder="1" applyAlignment="1">
      <alignment horizontal="center"/>
    </xf>
    <xf numFmtId="3" fontId="7" fillId="0" borderId="7" xfId="0" applyNumberFormat="1" applyFont="1" applyBorder="1" applyAlignment="1">
      <alignment horizontal="center"/>
    </xf>
    <xf numFmtId="3" fontId="7" fillId="0" borderId="26" xfId="0" applyNumberFormat="1" applyFont="1" applyBorder="1" applyAlignment="1">
      <alignment horizontal="center"/>
    </xf>
    <xf numFmtId="0" fontId="6" fillId="0" borderId="48" xfId="0" applyFont="1" applyBorder="1"/>
    <xf numFmtId="3" fontId="7" fillId="0" borderId="0" xfId="0" applyNumberFormat="1" applyFont="1" applyAlignment="1">
      <alignment horizontal="center"/>
    </xf>
    <xf numFmtId="3" fontId="7" fillId="0" borderId="40" xfId="0" applyNumberFormat="1" applyFont="1" applyBorder="1" applyAlignment="1">
      <alignment horizontal="center"/>
    </xf>
    <xf numFmtId="0" fontId="7" fillId="2" borderId="25" xfId="0" applyFont="1" applyFill="1" applyBorder="1" applyAlignment="1">
      <alignment horizontal="center"/>
    </xf>
    <xf numFmtId="3" fontId="7" fillId="2" borderId="27" xfId="0" applyNumberFormat="1" applyFont="1" applyFill="1" applyBorder="1" applyProtection="1">
      <protection locked="0"/>
    </xf>
    <xf numFmtId="0" fontId="7" fillId="2" borderId="0" xfId="0" applyFont="1" applyFill="1" applyAlignment="1">
      <alignment horizontal="center"/>
    </xf>
    <xf numFmtId="2" fontId="7" fillId="2" borderId="0" xfId="0" applyNumberFormat="1" applyFont="1" applyFill="1" applyAlignment="1">
      <alignment horizontal="center"/>
    </xf>
    <xf numFmtId="0" fontId="14" fillId="2" borderId="0" xfId="0" applyFont="1" applyFill="1" applyAlignment="1">
      <alignment horizontal="center"/>
    </xf>
    <xf numFmtId="0" fontId="24" fillId="0" borderId="0" xfId="0" applyFont="1"/>
    <xf numFmtId="0" fontId="24" fillId="2" borderId="0" xfId="0" applyFont="1" applyFill="1"/>
    <xf numFmtId="0" fontId="7" fillId="2" borderId="0" xfId="0" applyFont="1" applyFill="1" applyAlignment="1">
      <alignment horizontal="centerContinuous"/>
    </xf>
    <xf numFmtId="0" fontId="7" fillId="0" borderId="0" xfId="0" applyFont="1" applyAlignment="1">
      <alignment horizontal="centerContinuous"/>
    </xf>
    <xf numFmtId="0" fontId="6" fillId="2" borderId="0" xfId="0" applyFont="1" applyFill="1" applyAlignment="1">
      <alignment horizontal="centerContinuous"/>
    </xf>
    <xf numFmtId="0" fontId="14" fillId="2" borderId="0" xfId="0" applyFont="1" applyFill="1" applyAlignment="1">
      <alignment horizontal="centerContinuous"/>
    </xf>
    <xf numFmtId="0" fontId="6" fillId="0" borderId="44" xfId="0" applyFont="1" applyBorder="1" applyAlignment="1">
      <alignment horizontal="center"/>
    </xf>
    <xf numFmtId="0" fontId="6" fillId="0" borderId="39" xfId="0" applyFont="1" applyBorder="1" applyAlignment="1">
      <alignment horizontal="center"/>
    </xf>
    <xf numFmtId="2" fontId="6" fillId="0" borderId="39" xfId="0" applyNumberFormat="1" applyFont="1" applyBorder="1" applyAlignment="1">
      <alignment horizontal="center"/>
    </xf>
    <xf numFmtId="2" fontId="6" fillId="0" borderId="38" xfId="0" applyNumberFormat="1" applyFont="1" applyBorder="1" applyAlignment="1">
      <alignment horizontal="center"/>
    </xf>
    <xf numFmtId="0" fontId="6" fillId="0" borderId="67" xfId="0" applyFont="1" applyBorder="1" applyAlignment="1">
      <alignment horizontal="center"/>
    </xf>
    <xf numFmtId="0" fontId="7" fillId="0" borderId="0" xfId="0" applyFont="1" applyAlignment="1">
      <alignment vertical="center" wrapText="1"/>
    </xf>
    <xf numFmtId="2" fontId="7" fillId="0" borderId="0" xfId="0" applyNumberFormat="1" applyFont="1" applyAlignment="1">
      <alignment horizontal="center" vertical="center" wrapText="1"/>
    </xf>
    <xf numFmtId="0" fontId="25" fillId="2" borderId="0" xfId="0" applyFont="1" applyFill="1"/>
    <xf numFmtId="0" fontId="7" fillId="2" borderId="4" xfId="0" applyFont="1" applyFill="1" applyBorder="1" applyAlignment="1">
      <alignment horizontal="center"/>
    </xf>
    <xf numFmtId="3" fontId="7" fillId="2" borderId="50" xfId="0" applyNumberFormat="1" applyFont="1" applyFill="1" applyBorder="1" applyProtection="1">
      <protection locked="0"/>
    </xf>
    <xf numFmtId="0" fontId="7" fillId="2" borderId="10" xfId="0" applyFont="1" applyFill="1" applyBorder="1" applyAlignment="1">
      <alignment horizontal="center"/>
    </xf>
    <xf numFmtId="3" fontId="7" fillId="2" borderId="9" xfId="0" applyNumberFormat="1" applyFont="1" applyFill="1" applyBorder="1"/>
    <xf numFmtId="0" fontId="7" fillId="2" borderId="29" xfId="0" applyFont="1" applyFill="1" applyBorder="1" applyAlignment="1">
      <alignment horizontal="center"/>
    </xf>
    <xf numFmtId="3" fontId="7" fillId="2" borderId="31" xfId="0" applyNumberFormat="1" applyFont="1" applyFill="1" applyBorder="1" applyProtection="1">
      <protection locked="0"/>
    </xf>
    <xf numFmtId="0" fontId="7" fillId="0" borderId="0" xfId="0" applyFont="1" applyAlignment="1">
      <alignment wrapText="1"/>
    </xf>
    <xf numFmtId="3" fontId="7" fillId="0" borderId="46" xfId="0" applyNumberFormat="1" applyFont="1" applyBorder="1" applyAlignment="1">
      <alignment horizontal="center"/>
    </xf>
    <xf numFmtId="0" fontId="6" fillId="0" borderId="6" xfId="0" applyFont="1" applyBorder="1"/>
    <xf numFmtId="0" fontId="6" fillId="0" borderId="6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6" xfId="0" applyFont="1" applyBorder="1" applyAlignment="1">
      <alignment horizontal="center"/>
    </xf>
    <xf numFmtId="3" fontId="6" fillId="0" borderId="0" xfId="0" applyNumberFormat="1" applyFont="1"/>
    <xf numFmtId="0" fontId="7" fillId="0" borderId="0" xfId="0" applyFont="1" applyAlignment="1">
      <alignment horizontal="left" vertical="center"/>
    </xf>
    <xf numFmtId="3" fontId="7" fillId="0" borderId="0" xfId="0" applyNumberFormat="1" applyFont="1" applyAlignment="1">
      <alignment horizontal="right" vertical="center"/>
    </xf>
    <xf numFmtId="2" fontId="7" fillId="0" borderId="0" xfId="0" applyNumberFormat="1" applyFont="1" applyAlignment="1">
      <alignment horizontal="center" vertical="center"/>
    </xf>
    <xf numFmtId="3" fontId="7" fillId="0" borderId="0" xfId="0" applyNumberFormat="1" applyFont="1" applyAlignment="1">
      <alignment horizontal="right"/>
    </xf>
    <xf numFmtId="0" fontId="7" fillId="0" borderId="0" xfId="0" applyFont="1" applyAlignment="1">
      <alignment horizontal="centerContinuous" wrapText="1"/>
    </xf>
    <xf numFmtId="0" fontId="14" fillId="0" borderId="0" xfId="0" applyFont="1" applyAlignment="1">
      <alignment horizontal="center"/>
    </xf>
    <xf numFmtId="0" fontId="6" fillId="0" borderId="23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 wrapText="1"/>
    </xf>
    <xf numFmtId="0" fontId="7" fillId="0" borderId="35" xfId="0" applyFont="1" applyBorder="1" applyAlignment="1">
      <alignment horizontal="left" vertical="center"/>
    </xf>
    <xf numFmtId="3" fontId="7" fillId="0" borderId="61" xfId="0" applyNumberFormat="1" applyFont="1" applyBorder="1" applyAlignment="1">
      <alignment vertical="center"/>
    </xf>
    <xf numFmtId="2" fontId="7" fillId="0" borderId="8" xfId="0" applyNumberFormat="1" applyFont="1" applyBorder="1" applyAlignment="1">
      <alignment horizontal="right" vertical="center"/>
    </xf>
    <xf numFmtId="2" fontId="7" fillId="0" borderId="50" xfId="0" applyNumberFormat="1" applyFont="1" applyBorder="1" applyAlignment="1">
      <alignment horizontal="right" vertical="center"/>
    </xf>
    <xf numFmtId="0" fontId="7" fillId="0" borderId="36" xfId="0" applyFont="1" applyBorder="1" applyAlignment="1">
      <alignment horizontal="left" vertical="center"/>
    </xf>
    <xf numFmtId="3" fontId="7" fillId="0" borderId="62" xfId="0" applyNumberFormat="1" applyFont="1" applyBorder="1" applyAlignment="1">
      <alignment vertical="center"/>
    </xf>
    <xf numFmtId="2" fontId="7" fillId="0" borderId="6" xfId="0" applyNumberFormat="1" applyFont="1" applyBorder="1" applyAlignment="1">
      <alignment horizontal="right" vertical="center"/>
    </xf>
    <xf numFmtId="2" fontId="7" fillId="0" borderId="14" xfId="0" applyNumberFormat="1" applyFont="1" applyBorder="1" applyAlignment="1">
      <alignment horizontal="right" vertical="center"/>
    </xf>
    <xf numFmtId="0" fontId="6" fillId="0" borderId="36" xfId="0" applyFont="1" applyBorder="1" applyAlignment="1">
      <alignment horizontal="left" vertical="center"/>
    </xf>
    <xf numFmtId="0" fontId="7" fillId="0" borderId="63" xfId="0" applyFont="1" applyBorder="1" applyAlignment="1">
      <alignment horizontal="left" vertical="center"/>
    </xf>
    <xf numFmtId="3" fontId="7" fillId="0" borderId="64" xfId="0" applyNumberFormat="1" applyFont="1" applyBorder="1" applyAlignment="1">
      <alignment vertical="center"/>
    </xf>
    <xf numFmtId="2" fontId="7" fillId="0" borderId="41" xfId="0" applyNumberFormat="1" applyFont="1" applyBorder="1" applyAlignment="1">
      <alignment horizontal="right" vertical="center"/>
    </xf>
    <xf numFmtId="2" fontId="7" fillId="0" borderId="12" xfId="0" applyNumberFormat="1" applyFont="1" applyBorder="1" applyAlignment="1">
      <alignment horizontal="right" vertical="center"/>
    </xf>
    <xf numFmtId="0" fontId="6" fillId="0" borderId="32" xfId="0" applyFont="1" applyBorder="1" applyAlignment="1">
      <alignment horizontal="left" vertical="center"/>
    </xf>
    <xf numFmtId="3" fontId="6" fillId="0" borderId="17" xfId="0" applyNumberFormat="1" applyFont="1" applyBorder="1" applyAlignment="1">
      <alignment vertical="center"/>
    </xf>
    <xf numFmtId="2" fontId="6" fillId="0" borderId="18" xfId="0" applyNumberFormat="1" applyFont="1" applyBorder="1" applyAlignment="1">
      <alignment horizontal="right" vertical="center"/>
    </xf>
    <xf numFmtId="3" fontId="6" fillId="0" borderId="18" xfId="0" applyNumberFormat="1" applyFont="1" applyBorder="1" applyAlignment="1">
      <alignment vertical="center"/>
    </xf>
    <xf numFmtId="2" fontId="6" fillId="0" borderId="19" xfId="0" applyNumberFormat="1" applyFont="1" applyBorder="1" applyAlignment="1">
      <alignment horizontal="right"/>
    </xf>
    <xf numFmtId="2" fontId="7" fillId="0" borderId="47" xfId="0" applyNumberFormat="1" applyFont="1" applyBorder="1" applyAlignment="1">
      <alignment horizontal="right" vertical="center"/>
    </xf>
    <xf numFmtId="2" fontId="7" fillId="0" borderId="43" xfId="0" applyNumberFormat="1" applyFont="1" applyBorder="1" applyAlignment="1">
      <alignment horizontal="right" vertical="center"/>
    </xf>
    <xf numFmtId="2" fontId="7" fillId="0" borderId="51" xfId="0" applyNumberFormat="1" applyFont="1" applyBorder="1" applyAlignment="1">
      <alignment horizontal="right" vertical="center"/>
    </xf>
    <xf numFmtId="2" fontId="7" fillId="0" borderId="40" xfId="0" applyNumberFormat="1" applyFont="1" applyBorder="1" applyAlignment="1">
      <alignment horizontal="right" vertical="center"/>
    </xf>
    <xf numFmtId="3" fontId="6" fillId="0" borderId="62" xfId="0" applyNumberFormat="1" applyFont="1" applyBorder="1" applyAlignment="1">
      <alignment vertical="center"/>
    </xf>
    <xf numFmtId="2" fontId="6" fillId="0" borderId="6" xfId="0" applyNumberFormat="1" applyFont="1" applyBorder="1" applyAlignment="1">
      <alignment horizontal="right" vertical="center"/>
    </xf>
    <xf numFmtId="2" fontId="6" fillId="0" borderId="14" xfId="0" applyNumberFormat="1" applyFont="1" applyBorder="1" applyAlignment="1">
      <alignment horizontal="right" vertical="center"/>
    </xf>
    <xf numFmtId="0" fontId="7" fillId="0" borderId="36" xfId="0" applyFont="1" applyBorder="1" applyAlignment="1">
      <alignment vertical="center"/>
    </xf>
    <xf numFmtId="3" fontId="7" fillId="0" borderId="65" xfId="0" applyNumberFormat="1" applyFont="1" applyBorder="1" applyAlignment="1">
      <alignment vertical="center"/>
    </xf>
    <xf numFmtId="2" fontId="7" fillId="0" borderId="21" xfId="0" applyNumberFormat="1" applyFont="1" applyBorder="1" applyAlignment="1">
      <alignment horizontal="right" vertical="center"/>
    </xf>
    <xf numFmtId="3" fontId="6" fillId="0" borderId="23" xfId="0" applyNumberFormat="1" applyFont="1" applyBorder="1" applyAlignment="1">
      <alignment vertical="center"/>
    </xf>
    <xf numFmtId="2" fontId="6" fillId="0" borderId="19" xfId="0" applyNumberFormat="1" applyFont="1" applyBorder="1" applyAlignment="1">
      <alignment horizontal="right" vertical="center"/>
    </xf>
    <xf numFmtId="0" fontId="6" fillId="0" borderId="66" xfId="0" applyFont="1" applyBorder="1" applyAlignment="1">
      <alignment horizontal="left" vertical="center"/>
    </xf>
    <xf numFmtId="3" fontId="6" fillId="0" borderId="67" xfId="0" applyNumberFormat="1" applyFont="1" applyBorder="1" applyAlignment="1">
      <alignment vertical="center"/>
    </xf>
    <xf numFmtId="2" fontId="6" fillId="0" borderId="26" xfId="0" applyNumberFormat="1" applyFont="1" applyBorder="1" applyAlignment="1">
      <alignment horizontal="right" vertical="center"/>
    </xf>
    <xf numFmtId="2" fontId="6" fillId="0" borderId="27" xfId="0" applyNumberFormat="1" applyFont="1" applyBorder="1" applyAlignment="1">
      <alignment horizontal="right" vertical="center"/>
    </xf>
    <xf numFmtId="0" fontId="6" fillId="0" borderId="0" xfId="0" applyFont="1" applyAlignment="1">
      <alignment horizontal="centerContinuous"/>
    </xf>
    <xf numFmtId="0" fontId="6" fillId="0" borderId="32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 wrapText="1"/>
    </xf>
    <xf numFmtId="3" fontId="7" fillId="0" borderId="34" xfId="0" applyNumberFormat="1" applyFont="1" applyBorder="1" applyAlignment="1">
      <alignment vertical="center"/>
    </xf>
    <xf numFmtId="2" fontId="7" fillId="0" borderId="35" xfId="0" applyNumberFormat="1" applyFont="1" applyBorder="1" applyAlignment="1">
      <alignment horizontal="right" vertical="center"/>
    </xf>
    <xf numFmtId="3" fontId="7" fillId="0" borderId="35" xfId="0" applyNumberFormat="1" applyFont="1" applyBorder="1" applyAlignment="1">
      <alignment vertical="center"/>
    </xf>
    <xf numFmtId="2" fontId="7" fillId="0" borderId="68" xfId="0" applyNumberFormat="1" applyFont="1" applyBorder="1" applyAlignment="1">
      <alignment horizontal="right" vertical="center"/>
    </xf>
    <xf numFmtId="0" fontId="7" fillId="0" borderId="10" xfId="0" applyFont="1" applyBorder="1" applyAlignment="1">
      <alignment horizontal="left" vertical="center"/>
    </xf>
    <xf numFmtId="3" fontId="7" fillId="0" borderId="10" xfId="0" applyNumberFormat="1" applyFont="1" applyBorder="1" applyAlignment="1">
      <alignment vertical="center"/>
    </xf>
    <xf numFmtId="2" fontId="7" fillId="0" borderId="36" xfId="0" applyNumberFormat="1" applyFont="1" applyBorder="1" applyAlignment="1">
      <alignment horizontal="right" vertical="center"/>
    </xf>
    <xf numFmtId="3" fontId="7" fillId="0" borderId="36" xfId="0" applyNumberFormat="1" applyFont="1" applyBorder="1" applyAlignment="1">
      <alignment vertical="center"/>
    </xf>
    <xf numFmtId="2" fontId="7" fillId="0" borderId="9" xfId="0" applyNumberFormat="1" applyFont="1" applyBorder="1" applyAlignment="1">
      <alignment horizontal="right" vertical="center"/>
    </xf>
    <xf numFmtId="3" fontId="7" fillId="0" borderId="56" xfId="0" applyNumberFormat="1" applyFont="1" applyBorder="1" applyAlignment="1">
      <alignment vertical="center"/>
    </xf>
    <xf numFmtId="2" fontId="7" fillId="0" borderId="103" xfId="0" applyNumberFormat="1" applyFont="1" applyBorder="1" applyAlignment="1">
      <alignment horizontal="right" vertical="center"/>
    </xf>
    <xf numFmtId="3" fontId="7" fillId="0" borderId="103" xfId="0" applyNumberFormat="1" applyFont="1" applyBorder="1" applyAlignment="1">
      <alignment vertical="center"/>
    </xf>
    <xf numFmtId="2" fontId="7" fillId="0" borderId="71" xfId="0" applyNumberFormat="1" applyFont="1" applyBorder="1" applyAlignment="1">
      <alignment horizontal="right" vertical="center"/>
    </xf>
    <xf numFmtId="3" fontId="7" fillId="0" borderId="0" xfId="0" applyNumberFormat="1" applyFont="1" applyAlignment="1">
      <alignment vertical="center"/>
    </xf>
    <xf numFmtId="0" fontId="22" fillId="0" borderId="39" xfId="0" applyFont="1" applyBorder="1" applyAlignment="1">
      <alignment horizontal="center"/>
    </xf>
    <xf numFmtId="3" fontId="22" fillId="0" borderId="59" xfId="0" applyNumberFormat="1" applyFont="1" applyBorder="1" applyAlignment="1">
      <alignment horizontal="center"/>
    </xf>
    <xf numFmtId="3" fontId="7" fillId="0" borderId="54" xfId="0" applyNumberFormat="1" applyFont="1" applyBorder="1" applyAlignment="1">
      <alignment horizontal="center"/>
    </xf>
    <xf numFmtId="3" fontId="22" fillId="0" borderId="54" xfId="0" applyNumberFormat="1" applyFont="1" applyBorder="1" applyAlignment="1">
      <alignment horizontal="center"/>
    </xf>
    <xf numFmtId="4" fontId="7" fillId="0" borderId="0" xfId="0" applyNumberFormat="1" applyFont="1"/>
    <xf numFmtId="3" fontId="6" fillId="0" borderId="18" xfId="0" applyNumberFormat="1" applyFont="1" applyBorder="1" applyAlignment="1">
      <alignment horizontal="center"/>
    </xf>
    <xf numFmtId="4" fontId="6" fillId="0" borderId="19" xfId="0" applyNumberFormat="1" applyFont="1" applyBorder="1" applyAlignment="1">
      <alignment horizontal="center"/>
    </xf>
    <xf numFmtId="3" fontId="7" fillId="0" borderId="43" xfId="0" applyNumberFormat="1" applyFont="1" applyBorder="1" applyAlignment="1">
      <alignment horizontal="right" vertical="center"/>
    </xf>
    <xf numFmtId="4" fontId="7" fillId="0" borderId="69" xfId="0" applyNumberFormat="1" applyFont="1" applyBorder="1"/>
    <xf numFmtId="3" fontId="7" fillId="0" borderId="6" xfId="0" applyNumberFormat="1" applyFont="1" applyBorder="1" applyAlignment="1">
      <alignment horizontal="right" vertical="center"/>
    </xf>
    <xf numFmtId="4" fontId="7" fillId="0" borderId="9" xfId="0" applyNumberFormat="1" applyFont="1" applyBorder="1"/>
    <xf numFmtId="3" fontId="7" fillId="0" borderId="41" xfId="0" applyNumberFormat="1" applyFont="1" applyBorder="1" applyAlignment="1">
      <alignment horizontal="right" vertical="center"/>
    </xf>
    <xf numFmtId="4" fontId="7" fillId="0" borderId="70" xfId="0" applyNumberFormat="1" applyFont="1" applyBorder="1"/>
    <xf numFmtId="3" fontId="6" fillId="0" borderId="6" xfId="0" applyNumberFormat="1" applyFont="1" applyBorder="1" applyAlignment="1">
      <alignment horizontal="right" vertical="center"/>
    </xf>
    <xf numFmtId="4" fontId="6" fillId="0" borderId="9" xfId="0" applyNumberFormat="1" applyFont="1" applyBorder="1"/>
    <xf numFmtId="0" fontId="7" fillId="0" borderId="5" xfId="0" applyFont="1" applyBorder="1"/>
    <xf numFmtId="0" fontId="6" fillId="0" borderId="24" xfId="0" applyFont="1" applyBorder="1"/>
    <xf numFmtId="3" fontId="6" fillId="0" borderId="30" xfId="0" applyNumberFormat="1" applyFont="1" applyBorder="1" applyAlignment="1">
      <alignment horizontal="right" vertical="center"/>
    </xf>
    <xf numFmtId="4" fontId="6" fillId="0" borderId="71" xfId="0" applyNumberFormat="1" applyFont="1" applyBorder="1"/>
    <xf numFmtId="0" fontId="14" fillId="2" borderId="0" xfId="0" applyFont="1" applyFill="1" applyAlignment="1">
      <alignment horizontal="right"/>
    </xf>
    <xf numFmtId="0" fontId="6" fillId="0" borderId="50" xfId="0" applyFont="1" applyBorder="1" applyAlignment="1">
      <alignment horizontal="center"/>
    </xf>
    <xf numFmtId="0" fontId="6" fillId="0" borderId="30" xfId="0" applyFont="1" applyBorder="1" applyAlignment="1">
      <alignment horizontal="center"/>
    </xf>
    <xf numFmtId="0" fontId="6" fillId="0" borderId="31" xfId="0" applyFont="1" applyBorder="1" applyAlignment="1">
      <alignment horizontal="center"/>
    </xf>
    <xf numFmtId="0" fontId="22" fillId="0" borderId="59" xfId="0" applyFont="1" applyBorder="1" applyAlignment="1">
      <alignment horizontal="center"/>
    </xf>
    <xf numFmtId="3" fontId="7" fillId="0" borderId="49" xfId="0" applyNumberFormat="1" applyFont="1" applyBorder="1" applyAlignment="1">
      <alignment horizontal="center"/>
    </xf>
    <xf numFmtId="0" fontId="7" fillId="0" borderId="39" xfId="0" applyFont="1" applyBorder="1"/>
    <xf numFmtId="4" fontId="7" fillId="0" borderId="39" xfId="0" applyNumberFormat="1" applyFont="1" applyBorder="1" applyAlignment="1">
      <alignment horizontal="center" vertical="center"/>
    </xf>
    <xf numFmtId="0" fontId="7" fillId="0" borderId="22" xfId="0" applyFont="1" applyBorder="1" applyAlignment="1">
      <alignment horizontal="center"/>
    </xf>
    <xf numFmtId="0" fontId="7" fillId="0" borderId="3" xfId="0" applyFont="1" applyBorder="1"/>
    <xf numFmtId="4" fontId="7" fillId="0" borderId="0" xfId="0" applyNumberFormat="1" applyFont="1" applyAlignment="1">
      <alignment horizontal="center" vertical="center"/>
    </xf>
    <xf numFmtId="0" fontId="22" fillId="0" borderId="0" xfId="0" applyFont="1" applyAlignment="1">
      <alignment horizontal="center"/>
    </xf>
    <xf numFmtId="0" fontId="22" fillId="0" borderId="45" xfId="0" applyFont="1" applyBorder="1" applyAlignment="1">
      <alignment horizontal="center"/>
    </xf>
    <xf numFmtId="3" fontId="7" fillId="0" borderId="2" xfId="0" applyNumberFormat="1" applyFont="1" applyBorder="1" applyAlignment="1">
      <alignment horizontal="center"/>
    </xf>
    <xf numFmtId="0" fontId="7" fillId="0" borderId="42" xfId="0" applyFont="1" applyBorder="1"/>
    <xf numFmtId="4" fontId="7" fillId="0" borderId="42" xfId="0" applyNumberFormat="1" applyFont="1" applyBorder="1" applyAlignment="1">
      <alignment horizontal="center" vertical="center"/>
    </xf>
    <xf numFmtId="4" fontId="7" fillId="0" borderId="3" xfId="0" applyNumberFormat="1" applyFont="1" applyBorder="1" applyAlignment="1">
      <alignment horizontal="center" vertical="center"/>
    </xf>
    <xf numFmtId="0" fontId="7" fillId="0" borderId="46" xfId="0" applyFont="1" applyBorder="1" applyAlignment="1">
      <alignment horizontal="center"/>
    </xf>
    <xf numFmtId="3" fontId="7" fillId="0" borderId="52" xfId="0" applyNumberFormat="1" applyFont="1" applyBorder="1" applyAlignment="1">
      <alignment horizontal="center"/>
    </xf>
    <xf numFmtId="0" fontId="7" fillId="0" borderId="7" xfId="0" applyFont="1" applyBorder="1"/>
    <xf numFmtId="4" fontId="7" fillId="0" borderId="7" xfId="0" applyNumberFormat="1" applyFont="1" applyBorder="1" applyAlignment="1">
      <alignment horizontal="center" vertical="center"/>
    </xf>
    <xf numFmtId="0" fontId="12" fillId="0" borderId="0" xfId="0" applyFont="1" applyAlignment="1">
      <alignment horizontal="right"/>
    </xf>
    <xf numFmtId="0" fontId="11" fillId="0" borderId="0" xfId="0" applyFont="1" applyAlignment="1">
      <alignment horizontal="right"/>
    </xf>
    <xf numFmtId="3" fontId="12" fillId="0" borderId="0" xfId="0" applyNumberFormat="1" applyFont="1" applyAlignment="1">
      <alignment horizontal="right"/>
    </xf>
    <xf numFmtId="0" fontId="11" fillId="0" borderId="0" xfId="0" applyFont="1" applyAlignment="1">
      <alignment horizontal="left" wrapText="1"/>
    </xf>
    <xf numFmtId="3" fontId="12" fillId="2" borderId="0" xfId="0" applyNumberFormat="1" applyFont="1" applyFill="1" applyAlignment="1">
      <alignment horizontal="right"/>
    </xf>
    <xf numFmtId="0" fontId="12" fillId="2" borderId="0" xfId="0" applyFont="1" applyFill="1" applyAlignment="1">
      <alignment horizontal="right"/>
    </xf>
    <xf numFmtId="0" fontId="18" fillId="0" borderId="0" xfId="0" applyFont="1" applyAlignment="1">
      <alignment horizontal="left"/>
    </xf>
    <xf numFmtId="0" fontId="58" fillId="0" borderId="0" xfId="0" applyFont="1"/>
    <xf numFmtId="166" fontId="0" fillId="0" borderId="0" xfId="0" applyNumberFormat="1" applyAlignment="1">
      <alignment horizontal="right"/>
    </xf>
    <xf numFmtId="0" fontId="60" fillId="0" borderId="0" xfId="0" applyFont="1"/>
    <xf numFmtId="168" fontId="0" fillId="0" borderId="0" xfId="0" applyNumberFormat="1" applyAlignment="1">
      <alignment horizontal="right"/>
    </xf>
    <xf numFmtId="0" fontId="59" fillId="0" borderId="0" xfId="0" applyFont="1"/>
    <xf numFmtId="168" fontId="59" fillId="0" borderId="0" xfId="0" applyNumberFormat="1" applyFont="1" applyAlignment="1">
      <alignment horizontal="right"/>
    </xf>
    <xf numFmtId="166" fontId="59" fillId="0" borderId="0" xfId="0" applyNumberFormat="1" applyFont="1" applyAlignment="1">
      <alignment horizontal="right"/>
    </xf>
    <xf numFmtId="0" fontId="61" fillId="0" borderId="0" xfId="0" applyFont="1"/>
    <xf numFmtId="0" fontId="41" fillId="0" borderId="0" xfId="0" applyFont="1"/>
    <xf numFmtId="0" fontId="9" fillId="0" borderId="0" xfId="0" applyFont="1" applyAlignment="1">
      <alignment horizontal="right"/>
    </xf>
    <xf numFmtId="0" fontId="9" fillId="0" borderId="0" xfId="0" applyFont="1" applyAlignment="1">
      <alignment horizontal="center"/>
    </xf>
    <xf numFmtId="0" fontId="42" fillId="0" borderId="0" xfId="0" applyFont="1"/>
    <xf numFmtId="0" fontId="41" fillId="0" borderId="0" xfId="0" applyFont="1" applyAlignment="1">
      <alignment horizontal="center"/>
    </xf>
    <xf numFmtId="0" fontId="9" fillId="0" borderId="0" xfId="0" applyFont="1"/>
    <xf numFmtId="0" fontId="20" fillId="0" borderId="0" xfId="0" applyFont="1"/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left"/>
    </xf>
    <xf numFmtId="169" fontId="20" fillId="0" borderId="0" xfId="0" applyNumberFormat="1" applyFont="1"/>
    <xf numFmtId="0" fontId="40" fillId="0" borderId="0" xfId="0" applyFont="1"/>
    <xf numFmtId="0" fontId="40" fillId="0" borderId="0" xfId="0" applyFont="1" applyAlignment="1">
      <alignment horizontal="left"/>
    </xf>
    <xf numFmtId="169" fontId="40" fillId="0" borderId="0" xfId="0" applyNumberFormat="1" applyFont="1"/>
    <xf numFmtId="169" fontId="18" fillId="0" borderId="0" xfId="0" applyNumberFormat="1" applyFont="1"/>
    <xf numFmtId="0" fontId="43" fillId="0" borderId="0" xfId="0" applyFont="1"/>
    <xf numFmtId="0" fontId="62" fillId="2" borderId="0" xfId="0" applyFont="1" applyFill="1" applyAlignment="1">
      <alignment wrapText="1"/>
    </xf>
    <xf numFmtId="0" fontId="63" fillId="0" borderId="24" xfId="0" applyFont="1" applyBorder="1" applyAlignment="1">
      <alignment horizontal="left" vertical="center"/>
    </xf>
    <xf numFmtId="164" fontId="18" fillId="0" borderId="62" xfId="0" applyNumberFormat="1" applyFont="1" applyBorder="1" applyAlignment="1">
      <alignment horizontal="right" vertical="center"/>
    </xf>
    <xf numFmtId="164" fontId="18" fillId="0" borderId="137" xfId="0" applyNumberFormat="1" applyFont="1" applyBorder="1" applyAlignment="1">
      <alignment horizontal="right" vertical="center"/>
    </xf>
    <xf numFmtId="164" fontId="18" fillId="0" borderId="65" xfId="0" applyNumberFormat="1" applyFont="1" applyBorder="1" applyAlignment="1">
      <alignment horizontal="right" vertical="center"/>
    </xf>
    <xf numFmtId="0" fontId="65" fillId="0" borderId="129" xfId="1" applyFont="1" applyProtection="1">
      <protection hidden="1"/>
    </xf>
    <xf numFmtId="0" fontId="66" fillId="0" borderId="129" xfId="1" applyFont="1"/>
    <xf numFmtId="0" fontId="67" fillId="0" borderId="129" xfId="1" applyFont="1" applyAlignment="1">
      <alignment horizontal="left"/>
    </xf>
    <xf numFmtId="0" fontId="68" fillId="0" borderId="129" xfId="1" applyFont="1" applyAlignment="1">
      <alignment horizontal="right"/>
    </xf>
    <xf numFmtId="0" fontId="69" fillId="2" borderId="129" xfId="1" applyFont="1" applyFill="1"/>
    <xf numFmtId="0" fontId="70" fillId="2" borderId="129" xfId="1" applyFont="1" applyFill="1"/>
    <xf numFmtId="0" fontId="65" fillId="0" borderId="129" xfId="1" applyFont="1" applyAlignment="1">
      <alignment horizontal="center"/>
    </xf>
    <xf numFmtId="0" fontId="65" fillId="0" borderId="129" xfId="1" applyFont="1" applyAlignment="1">
      <alignment horizontal="left"/>
    </xf>
    <xf numFmtId="0" fontId="68" fillId="0" borderId="129" xfId="1" applyFont="1"/>
    <xf numFmtId="0" fontId="4" fillId="4" borderId="129" xfId="2" applyFont="1" applyFill="1"/>
    <xf numFmtId="0" fontId="68" fillId="4" borderId="129" xfId="2" applyFont="1" applyFill="1"/>
    <xf numFmtId="0" fontId="68" fillId="4" borderId="129" xfId="2" applyFont="1" applyFill="1" applyAlignment="1">
      <alignment horizontal="center"/>
    </xf>
    <xf numFmtId="0" fontId="66" fillId="4" borderId="129" xfId="2" applyFont="1" applyFill="1"/>
    <xf numFmtId="0" fontId="71" fillId="0" borderId="13" xfId="1" applyFont="1" applyBorder="1" applyAlignment="1">
      <alignment horizontal="center" vertical="center"/>
    </xf>
    <xf numFmtId="0" fontId="71" fillId="0" borderId="97" xfId="1" applyFont="1" applyBorder="1" applyAlignment="1">
      <alignment horizontal="center" vertical="center" wrapText="1"/>
    </xf>
    <xf numFmtId="0" fontId="71" fillId="0" borderId="114" xfId="1" applyFont="1" applyBorder="1" applyAlignment="1">
      <alignment horizontal="center" vertical="center" wrapText="1"/>
    </xf>
    <xf numFmtId="0" fontId="71" fillId="0" borderId="113" xfId="1" applyFont="1" applyBorder="1" applyAlignment="1">
      <alignment horizontal="center" vertical="center" wrapText="1"/>
    </xf>
    <xf numFmtId="0" fontId="71" fillId="0" borderId="17" xfId="1" applyFont="1" applyBorder="1" applyAlignment="1">
      <alignment horizontal="center" vertical="center" wrapText="1"/>
    </xf>
    <xf numFmtId="0" fontId="71" fillId="0" borderId="18" xfId="1" applyFont="1" applyBorder="1" applyAlignment="1">
      <alignment horizontal="center" vertical="center" wrapText="1"/>
    </xf>
    <xf numFmtId="0" fontId="71" fillId="0" borderId="55" xfId="1" applyFont="1" applyBorder="1" applyAlignment="1">
      <alignment horizontal="center" vertical="center" wrapText="1"/>
    </xf>
    <xf numFmtId="0" fontId="71" fillId="0" borderId="19" xfId="1" applyFont="1" applyBorder="1" applyAlignment="1">
      <alignment horizontal="center" vertical="center" wrapText="1"/>
    </xf>
    <xf numFmtId="0" fontId="70" fillId="0" borderId="10" xfId="1" applyFont="1" applyBorder="1" applyAlignment="1">
      <alignment horizontal="left" vertical="center"/>
    </xf>
    <xf numFmtId="3" fontId="70" fillId="0" borderId="4" xfId="1" applyNumberFormat="1" applyFont="1" applyBorder="1" applyAlignment="1" applyProtection="1">
      <alignment horizontal="right" vertical="center"/>
      <protection locked="0"/>
    </xf>
    <xf numFmtId="3" fontId="70" fillId="0" borderId="8" xfId="1" applyNumberFormat="1" applyFont="1" applyBorder="1" applyAlignment="1" applyProtection="1">
      <alignment horizontal="right" vertical="center"/>
      <protection locked="0"/>
    </xf>
    <xf numFmtId="3" fontId="70" fillId="0" borderId="11" xfId="1" applyNumberFormat="1" applyFont="1" applyBorder="1" applyAlignment="1">
      <alignment horizontal="right" vertical="center"/>
    </xf>
    <xf numFmtId="3" fontId="70" fillId="0" borderId="93" xfId="1" applyNumberFormat="1" applyFont="1" applyBorder="1" applyAlignment="1" applyProtection="1">
      <alignment horizontal="right" vertical="center"/>
      <protection locked="0"/>
    </xf>
    <xf numFmtId="3" fontId="70" fillId="0" borderId="121" xfId="1" applyNumberFormat="1" applyFont="1" applyBorder="1" applyAlignment="1" applyProtection="1">
      <alignment horizontal="right" vertical="center"/>
      <protection locked="0"/>
    </xf>
    <xf numFmtId="3" fontId="70" fillId="0" borderId="123" xfId="1" applyNumberFormat="1" applyFont="1" applyBorder="1" applyAlignment="1">
      <alignment horizontal="right" vertical="center"/>
    </xf>
    <xf numFmtId="3" fontId="70" fillId="0" borderId="5" xfId="1" applyNumberFormat="1" applyFont="1" applyBorder="1" applyAlignment="1" applyProtection="1">
      <alignment horizontal="right" vertical="center"/>
      <protection locked="0"/>
    </xf>
    <xf numFmtId="3" fontId="70" fillId="0" borderId="6" xfId="1" applyNumberFormat="1" applyFont="1" applyBorder="1" applyAlignment="1" applyProtection="1">
      <alignment horizontal="right" vertical="center"/>
      <protection locked="0"/>
    </xf>
    <xf numFmtId="3" fontId="70" fillId="0" borderId="1" xfId="1" applyNumberFormat="1" applyFont="1" applyBorder="1" applyAlignment="1">
      <alignment horizontal="right" vertical="center"/>
    </xf>
    <xf numFmtId="3" fontId="70" fillId="0" borderId="14" xfId="1" applyNumberFormat="1" applyFont="1" applyBorder="1" applyAlignment="1">
      <alignment horizontal="right" vertical="center"/>
    </xf>
    <xf numFmtId="0" fontId="70" fillId="0" borderId="13" xfId="1" applyFont="1" applyBorder="1" applyAlignment="1">
      <alignment horizontal="left" vertical="center"/>
    </xf>
    <xf numFmtId="0" fontId="70" fillId="0" borderId="5" xfId="1" applyFont="1" applyBorder="1" applyAlignment="1" applyProtection="1">
      <alignment horizontal="right" vertical="center"/>
      <protection locked="0"/>
    </xf>
    <xf numFmtId="0" fontId="70" fillId="0" borderId="6" xfId="1" applyFont="1" applyBorder="1" applyAlignment="1" applyProtection="1">
      <alignment horizontal="right" vertical="center"/>
      <protection locked="0"/>
    </xf>
    <xf numFmtId="0" fontId="70" fillId="0" borderId="1" xfId="1" applyFont="1" applyBorder="1" applyAlignment="1">
      <alignment horizontal="right" vertical="center"/>
    </xf>
    <xf numFmtId="0" fontId="70" fillId="0" borderId="14" xfId="1" applyFont="1" applyBorder="1" applyAlignment="1">
      <alignment horizontal="right" vertical="center"/>
    </xf>
    <xf numFmtId="0" fontId="70" fillId="0" borderId="127" xfId="1" applyFont="1" applyBorder="1" applyAlignment="1">
      <alignment horizontal="left" vertical="center"/>
    </xf>
    <xf numFmtId="3" fontId="70" fillId="0" borderId="29" xfId="1" applyNumberFormat="1" applyFont="1" applyBorder="1" applyAlignment="1" applyProtection="1">
      <alignment horizontal="right" vertical="center"/>
      <protection locked="0"/>
    </xf>
    <xf numFmtId="3" fontId="70" fillId="0" borderId="30" xfId="1" applyNumberFormat="1" applyFont="1" applyBorder="1" applyAlignment="1" applyProtection="1">
      <alignment horizontal="right" vertical="center"/>
      <protection locked="0"/>
    </xf>
    <xf numFmtId="3" fontId="70" fillId="0" borderId="57" xfId="1" applyNumberFormat="1" applyFont="1" applyBorder="1" applyAlignment="1">
      <alignment horizontal="right" vertical="center"/>
    </xf>
    <xf numFmtId="3" fontId="70" fillId="0" borderId="117" xfId="1" applyNumberFormat="1" applyFont="1" applyBorder="1" applyAlignment="1" applyProtection="1">
      <alignment horizontal="right" vertical="center"/>
      <protection locked="0"/>
    </xf>
    <xf numFmtId="3" fontId="70" fillId="0" borderId="41" xfId="1" applyNumberFormat="1" applyFont="1" applyBorder="1" applyAlignment="1" applyProtection="1">
      <alignment horizontal="right" vertical="center"/>
      <protection locked="0"/>
    </xf>
    <xf numFmtId="3" fontId="70" fillId="0" borderId="118" xfId="1" applyNumberFormat="1" applyFont="1" applyBorder="1" applyAlignment="1">
      <alignment horizontal="right" vertical="center"/>
    </xf>
    <xf numFmtId="0" fontId="71" fillId="0" borderId="16" xfId="1" applyFont="1" applyBorder="1" applyAlignment="1">
      <alignment horizontal="left" vertical="center"/>
    </xf>
    <xf numFmtId="3" fontId="70" fillId="0" borderId="25" xfId="1" applyNumberFormat="1" applyFont="1" applyBorder="1" applyAlignment="1">
      <alignment horizontal="right" vertical="center"/>
    </xf>
    <xf numFmtId="3" fontId="70" fillId="0" borderId="115" xfId="1" applyNumberFormat="1" applyFont="1" applyBorder="1" applyAlignment="1">
      <alignment horizontal="right" vertical="center"/>
    </xf>
    <xf numFmtId="3" fontId="70" fillId="0" borderId="46" xfId="1" applyNumberFormat="1" applyFont="1" applyBorder="1" applyAlignment="1">
      <alignment horizontal="right" vertical="center"/>
    </xf>
    <xf numFmtId="3" fontId="70" fillId="0" borderId="17" xfId="1" applyNumberFormat="1" applyFont="1" applyBorder="1" applyAlignment="1">
      <alignment horizontal="right" vertical="center"/>
    </xf>
    <xf numFmtId="3" fontId="70" fillId="0" borderId="18" xfId="1" applyNumberFormat="1" applyFont="1" applyBorder="1" applyAlignment="1">
      <alignment horizontal="right" vertical="center"/>
    </xf>
    <xf numFmtId="3" fontId="70" fillId="0" borderId="19" xfId="1" applyNumberFormat="1" applyFont="1" applyBorder="1" applyAlignment="1">
      <alignment horizontal="right" vertical="center"/>
    </xf>
    <xf numFmtId="0" fontId="70" fillId="0" borderId="119" xfId="1" applyFont="1" applyBorder="1" applyAlignment="1">
      <alignment horizontal="left" vertical="center"/>
    </xf>
    <xf numFmtId="3" fontId="70" fillId="0" borderId="22" xfId="1" applyNumberFormat="1" applyFont="1" applyBorder="1" applyAlignment="1">
      <alignment horizontal="right" vertical="center"/>
    </xf>
    <xf numFmtId="3" fontId="70" fillId="0" borderId="121" xfId="1" applyNumberFormat="1" applyFont="1" applyBorder="1" applyAlignment="1">
      <alignment horizontal="right" vertical="center"/>
    </xf>
    <xf numFmtId="3" fontId="70" fillId="0" borderId="45" xfId="1" applyNumberFormat="1" applyFont="1" applyBorder="1" applyAlignment="1">
      <alignment horizontal="right" vertical="center"/>
    </xf>
    <xf numFmtId="3" fontId="70" fillId="0" borderId="6" xfId="1" applyNumberFormat="1" applyFont="1" applyBorder="1" applyAlignment="1">
      <alignment horizontal="right" vertical="center"/>
    </xf>
    <xf numFmtId="3" fontId="70" fillId="0" borderId="41" xfId="1" applyNumberFormat="1" applyFont="1" applyBorder="1" applyAlignment="1">
      <alignment horizontal="right" vertical="center"/>
    </xf>
    <xf numFmtId="0" fontId="71" fillId="0" borderId="124" xfId="1" applyFont="1" applyBorder="1" applyAlignment="1">
      <alignment vertical="center"/>
    </xf>
    <xf numFmtId="3" fontId="70" fillId="0" borderId="25" xfId="1" applyNumberFormat="1" applyFont="1" applyBorder="1" applyAlignment="1">
      <alignment vertical="center"/>
    </xf>
    <xf numFmtId="3" fontId="70" fillId="0" borderId="115" xfId="1" applyNumberFormat="1" applyFont="1" applyBorder="1" applyAlignment="1">
      <alignment vertical="center"/>
    </xf>
    <xf numFmtId="3" fontId="70" fillId="0" borderId="116" xfId="1" applyNumberFormat="1" applyFont="1" applyBorder="1" applyAlignment="1">
      <alignment vertical="center"/>
    </xf>
    <xf numFmtId="3" fontId="70" fillId="0" borderId="17" xfId="1" applyNumberFormat="1" applyFont="1" applyBorder="1" applyAlignment="1">
      <alignment vertical="center"/>
    </xf>
    <xf numFmtId="3" fontId="70" fillId="0" borderId="18" xfId="1" applyNumberFormat="1" applyFont="1" applyBorder="1" applyAlignment="1">
      <alignment vertical="center"/>
    </xf>
    <xf numFmtId="3" fontId="70" fillId="0" borderId="19" xfId="1" applyNumberFormat="1" applyFont="1" applyBorder="1" applyAlignment="1">
      <alignment vertical="center"/>
    </xf>
    <xf numFmtId="0" fontId="71" fillId="0" borderId="32" xfId="1" applyFont="1" applyBorder="1" applyAlignment="1">
      <alignment horizontal="center" vertical="center" wrapText="1"/>
    </xf>
    <xf numFmtId="0" fontId="72" fillId="2" borderId="129" xfId="1" applyFont="1" applyFill="1" applyAlignment="1">
      <alignment horizontal="center"/>
    </xf>
    <xf numFmtId="3" fontId="70" fillId="2" borderId="4" xfId="1" applyNumberFormat="1" applyFont="1" applyFill="1" applyBorder="1" applyAlignment="1" applyProtection="1">
      <alignment horizontal="right" vertical="center"/>
      <protection locked="0"/>
    </xf>
    <xf numFmtId="3" fontId="70" fillId="2" borderId="8" xfId="1" applyNumberFormat="1" applyFont="1" applyFill="1" applyBorder="1" applyAlignment="1" applyProtection="1">
      <alignment horizontal="right" vertical="center"/>
      <protection locked="0"/>
    </xf>
    <xf numFmtId="3" fontId="70" fillId="2" borderId="93" xfId="1" applyNumberFormat="1" applyFont="1" applyFill="1" applyBorder="1" applyAlignment="1" applyProtection="1">
      <alignment horizontal="right" vertical="center"/>
      <protection locked="0"/>
    </xf>
    <xf numFmtId="3" fontId="70" fillId="2" borderId="121" xfId="1" applyNumberFormat="1" applyFont="1" applyFill="1" applyBorder="1" applyAlignment="1" applyProtection="1">
      <alignment horizontal="right" vertical="center"/>
      <protection locked="0"/>
    </xf>
    <xf numFmtId="3" fontId="70" fillId="2" borderId="104" xfId="1" applyNumberFormat="1" applyFont="1" applyFill="1" applyBorder="1" applyAlignment="1">
      <alignment horizontal="right" vertical="center"/>
    </xf>
    <xf numFmtId="0" fontId="73" fillId="2" borderId="129" xfId="1" applyFont="1" applyFill="1" applyAlignment="1">
      <alignment horizontal="center"/>
    </xf>
    <xf numFmtId="3" fontId="70" fillId="2" borderId="5" xfId="1" applyNumberFormat="1" applyFont="1" applyFill="1" applyBorder="1" applyAlignment="1" applyProtection="1">
      <alignment horizontal="right" vertical="center"/>
      <protection locked="0"/>
    </xf>
    <xf numFmtId="3" fontId="70" fillId="2" borderId="6" xfId="1" applyNumberFormat="1" applyFont="1" applyFill="1" applyBorder="1" applyAlignment="1" applyProtection="1">
      <alignment horizontal="right" vertical="center"/>
      <protection locked="0"/>
    </xf>
    <xf numFmtId="3" fontId="70" fillId="2" borderId="36" xfId="1" applyNumberFormat="1" applyFont="1" applyFill="1" applyBorder="1" applyAlignment="1">
      <alignment horizontal="right" vertical="center"/>
    </xf>
    <xf numFmtId="0" fontId="70" fillId="2" borderId="5" xfId="1" applyFont="1" applyFill="1" applyBorder="1" applyAlignment="1" applyProtection="1">
      <alignment horizontal="right" vertical="center"/>
      <protection locked="0"/>
    </xf>
    <xf numFmtId="0" fontId="70" fillId="2" borderId="6" xfId="1" applyFont="1" applyFill="1" applyBorder="1" applyAlignment="1" applyProtection="1">
      <alignment horizontal="right" vertical="center"/>
      <protection locked="0"/>
    </xf>
    <xf numFmtId="0" fontId="70" fillId="2" borderId="36" xfId="1" applyFont="1" applyFill="1" applyBorder="1" applyAlignment="1">
      <alignment horizontal="right" vertical="center"/>
    </xf>
    <xf numFmtId="3" fontId="70" fillId="2" borderId="29" xfId="1" applyNumberFormat="1" applyFont="1" applyFill="1" applyBorder="1" applyAlignment="1" applyProtection="1">
      <alignment horizontal="right" vertical="center"/>
      <protection locked="0"/>
    </xf>
    <xf numFmtId="3" fontId="70" fillId="2" borderId="30" xfId="1" applyNumberFormat="1" applyFont="1" applyFill="1" applyBorder="1" applyAlignment="1" applyProtection="1">
      <alignment horizontal="right" vertical="center"/>
      <protection locked="0"/>
    </xf>
    <xf numFmtId="3" fontId="70" fillId="2" borderId="117" xfId="1" applyNumberFormat="1" applyFont="1" applyFill="1" applyBorder="1" applyAlignment="1" applyProtection="1">
      <alignment horizontal="right" vertical="center"/>
      <protection locked="0"/>
    </xf>
    <xf numFmtId="3" fontId="70" fillId="2" borderId="41" xfId="1" applyNumberFormat="1" applyFont="1" applyFill="1" applyBorder="1" applyAlignment="1" applyProtection="1">
      <alignment horizontal="right" vertical="center"/>
      <protection locked="0"/>
    </xf>
    <xf numFmtId="3" fontId="70" fillId="5" borderId="123" xfId="1" applyNumberFormat="1" applyFont="1" applyFill="1" applyBorder="1" applyAlignment="1">
      <alignment horizontal="right" vertical="center"/>
    </xf>
    <xf numFmtId="3" fontId="70" fillId="2" borderId="63" xfId="1" applyNumberFormat="1" applyFont="1" applyFill="1" applyBorder="1" applyAlignment="1">
      <alignment horizontal="right" vertical="center"/>
    </xf>
    <xf numFmtId="3" fontId="70" fillId="2" borderId="103" xfId="1" applyNumberFormat="1" applyFont="1" applyFill="1" applyBorder="1" applyAlignment="1">
      <alignment horizontal="right" vertical="center"/>
    </xf>
    <xf numFmtId="0" fontId="70" fillId="2" borderId="129" xfId="1" applyFont="1" applyFill="1" applyAlignment="1">
      <alignment vertical="center"/>
    </xf>
    <xf numFmtId="3" fontId="70" fillId="2" borderId="129" xfId="1" applyNumberFormat="1" applyFont="1" applyFill="1" applyAlignment="1">
      <alignment vertical="center"/>
    </xf>
    <xf numFmtId="0" fontId="74" fillId="0" borderId="0" xfId="0" applyFont="1" applyAlignment="1">
      <alignment horizontal="center"/>
    </xf>
    <xf numFmtId="0" fontId="75" fillId="0" borderId="0" xfId="0" applyFont="1"/>
    <xf numFmtId="0" fontId="74" fillId="0" borderId="0" xfId="0" applyFont="1"/>
    <xf numFmtId="0" fontId="74" fillId="0" borderId="0" xfId="0" applyFont="1" applyAlignment="1">
      <alignment horizontal="left" vertical="center"/>
    </xf>
    <xf numFmtId="0" fontId="74" fillId="0" borderId="0" xfId="0" applyFont="1" applyAlignment="1">
      <alignment horizontal="left"/>
    </xf>
    <xf numFmtId="0" fontId="74" fillId="0" borderId="0" xfId="0" applyFont="1" applyAlignment="1">
      <alignment wrapText="1"/>
    </xf>
    <xf numFmtId="167" fontId="74" fillId="0" borderId="0" xfId="0" applyNumberFormat="1" applyFont="1"/>
    <xf numFmtId="165" fontId="74" fillId="0" borderId="0" xfId="0" applyNumberFormat="1" applyFont="1"/>
    <xf numFmtId="165" fontId="74" fillId="0" borderId="0" xfId="0" applyNumberFormat="1" applyFont="1" applyAlignment="1">
      <alignment horizontal="left"/>
    </xf>
    <xf numFmtId="14" fontId="74" fillId="0" borderId="0" xfId="0" applyNumberFormat="1" applyFont="1"/>
    <xf numFmtId="0" fontId="66" fillId="0" borderId="0" xfId="0" applyFont="1" applyAlignment="1">
      <alignment horizontal="left"/>
    </xf>
    <xf numFmtId="0" fontId="66" fillId="0" borderId="0" xfId="0" applyFont="1" applyAlignment="1">
      <alignment horizontal="right"/>
    </xf>
    <xf numFmtId="0" fontId="1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8" fillId="0" borderId="0" xfId="0" applyFont="1" applyAlignment="1">
      <alignment horizontal="center" vertical="top"/>
    </xf>
    <xf numFmtId="0" fontId="14" fillId="3" borderId="0" xfId="0" applyFont="1" applyFill="1" applyAlignment="1">
      <alignment vertical="top"/>
    </xf>
    <xf numFmtId="0" fontId="6" fillId="0" borderId="91" xfId="0" applyFont="1" applyBorder="1" applyAlignment="1">
      <alignment horizontal="center" vertical="top" wrapText="1"/>
    </xf>
    <xf numFmtId="0" fontId="6" fillId="0" borderId="107" xfId="0" applyFont="1" applyBorder="1" applyAlignment="1">
      <alignment horizontal="center" vertical="top" wrapText="1"/>
    </xf>
    <xf numFmtId="0" fontId="6" fillId="0" borderId="108" xfId="0" applyFont="1" applyBorder="1" applyAlignment="1">
      <alignment horizontal="center" vertical="top" wrapText="1"/>
    </xf>
    <xf numFmtId="0" fontId="6" fillId="0" borderId="92" xfId="0" applyFont="1" applyBorder="1" applyAlignment="1">
      <alignment horizontal="center" vertical="top"/>
    </xf>
    <xf numFmtId="0" fontId="6" fillId="0" borderId="99" xfId="0" applyFont="1" applyBorder="1" applyAlignment="1">
      <alignment horizontal="center" vertical="top"/>
    </xf>
    <xf numFmtId="0" fontId="6" fillId="0" borderId="100" xfId="0" applyFont="1" applyBorder="1" applyAlignment="1">
      <alignment horizontal="center" vertical="top"/>
    </xf>
    <xf numFmtId="0" fontId="6" fillId="0" borderId="107" xfId="0" applyFont="1" applyBorder="1" applyAlignment="1">
      <alignment horizontal="center" vertical="top"/>
    </xf>
    <xf numFmtId="0" fontId="6" fillId="0" borderId="108" xfId="0" applyFont="1" applyBorder="1" applyAlignment="1">
      <alignment horizontal="center" vertical="top"/>
    </xf>
    <xf numFmtId="0" fontId="6" fillId="0" borderId="91" xfId="0" applyFont="1" applyBorder="1" applyAlignment="1">
      <alignment horizontal="center" vertical="top"/>
    </xf>
    <xf numFmtId="0" fontId="6" fillId="0" borderId="100" xfId="0" applyFont="1" applyBorder="1" applyAlignment="1">
      <alignment horizontal="center" vertical="top" wrapText="1"/>
    </xf>
    <xf numFmtId="0" fontId="6" fillId="0" borderId="79" xfId="0" applyFont="1" applyBorder="1" applyAlignment="1">
      <alignment horizontal="center" vertical="top" wrapText="1"/>
    </xf>
    <xf numFmtId="0" fontId="6" fillId="0" borderId="109" xfId="0" applyFont="1" applyBorder="1" applyAlignment="1">
      <alignment horizontal="center" vertical="top" wrapText="1"/>
    </xf>
    <xf numFmtId="0" fontId="6" fillId="0" borderId="110" xfId="0" applyFont="1" applyBorder="1" applyAlignment="1">
      <alignment horizontal="center" vertical="top" wrapText="1"/>
    </xf>
    <xf numFmtId="0" fontId="6" fillId="0" borderId="94" xfId="0" applyFont="1" applyBorder="1" applyAlignment="1">
      <alignment horizontal="center"/>
    </xf>
    <xf numFmtId="0" fontId="6" fillId="0" borderId="76" xfId="0" applyFont="1" applyBorder="1" applyAlignment="1">
      <alignment horizontal="center"/>
    </xf>
    <xf numFmtId="0" fontId="6" fillId="0" borderId="98" xfId="0" applyFont="1" applyBorder="1" applyAlignment="1">
      <alignment horizontal="left" vertical="top" wrapText="1"/>
    </xf>
    <xf numFmtId="0" fontId="6" fillId="0" borderId="105" xfId="0" applyFont="1" applyBorder="1" applyAlignment="1">
      <alignment horizontal="left" vertical="top" wrapText="1"/>
    </xf>
    <xf numFmtId="0" fontId="6" fillId="0" borderId="106" xfId="0" applyFont="1" applyBorder="1" applyAlignment="1">
      <alignment horizontal="left" vertical="top" wrapText="1"/>
    </xf>
    <xf numFmtId="0" fontId="7" fillId="0" borderId="42" xfId="0" applyFont="1" applyBorder="1" applyAlignment="1" applyProtection="1">
      <alignment horizontal="center"/>
      <protection hidden="1"/>
    </xf>
    <xf numFmtId="0" fontId="7" fillId="0" borderId="0" xfId="0" applyFont="1" applyAlignment="1" applyProtection="1">
      <alignment horizontal="center"/>
      <protection hidden="1"/>
    </xf>
    <xf numFmtId="0" fontId="54" fillId="0" borderId="0" xfId="0" applyFont="1" applyAlignment="1" applyProtection="1">
      <alignment horizontal="center"/>
      <protection hidden="1"/>
    </xf>
    <xf numFmtId="0" fontId="6" fillId="0" borderId="0" xfId="0" applyFont="1" applyAlignment="1" applyProtection="1">
      <alignment horizontal="center"/>
      <protection hidden="1"/>
    </xf>
    <xf numFmtId="0" fontId="6" fillId="0" borderId="0" xfId="0" applyFont="1" applyAlignment="1" applyProtection="1">
      <alignment horizontal="left"/>
      <protection hidden="1"/>
    </xf>
    <xf numFmtId="0" fontId="6" fillId="0" borderId="0" xfId="0" applyFont="1" applyAlignment="1" applyProtection="1">
      <alignment horizontal="right"/>
      <protection hidden="1"/>
    </xf>
    <xf numFmtId="0" fontId="13" fillId="0" borderId="0" xfId="0" applyFont="1" applyAlignment="1" applyProtection="1">
      <alignment horizontal="center"/>
      <protection hidden="1"/>
    </xf>
    <xf numFmtId="0" fontId="56" fillId="0" borderId="0" xfId="0" applyFont="1" applyAlignment="1" applyProtection="1">
      <alignment horizontal="center"/>
      <protection hidden="1"/>
    </xf>
    <xf numFmtId="0" fontId="55" fillId="0" borderId="0" xfId="0" applyFont="1" applyAlignment="1" applyProtection="1">
      <alignment horizontal="center" vertical="top" wrapText="1"/>
      <protection hidden="1"/>
    </xf>
    <xf numFmtId="0" fontId="6" fillId="0" borderId="0" xfId="0" applyFont="1" applyProtection="1">
      <protection hidden="1"/>
    </xf>
    <xf numFmtId="0" fontId="18" fillId="0" borderId="0" xfId="0" applyFont="1" applyAlignment="1" applyProtection="1">
      <alignment horizontal="center" vertical="top" wrapText="1"/>
      <protection hidden="1"/>
    </xf>
    <xf numFmtId="0" fontId="11" fillId="0" borderId="0" xfId="0" applyFont="1" applyAlignment="1" applyProtection="1">
      <alignment horizontal="center"/>
      <protection hidden="1"/>
    </xf>
    <xf numFmtId="49" fontId="11" fillId="0" borderId="0" xfId="0" applyNumberFormat="1" applyFont="1" applyAlignment="1" applyProtection="1">
      <alignment horizontal="center"/>
      <protection hidden="1"/>
    </xf>
    <xf numFmtId="0" fontId="71" fillId="0" borderId="47" xfId="1" applyFont="1" applyBorder="1" applyAlignment="1">
      <alignment horizontal="center" vertical="center" wrapText="1"/>
    </xf>
    <xf numFmtId="0" fontId="71" fillId="0" borderId="113" xfId="1" applyFont="1" applyBorder="1" applyAlignment="1">
      <alignment horizontal="center" vertical="center" wrapText="1"/>
    </xf>
    <xf numFmtId="0" fontId="71" fillId="0" borderId="116" xfId="1" applyFont="1" applyBorder="1" applyAlignment="1">
      <alignment horizontal="center" vertical="center" wrapText="1"/>
    </xf>
    <xf numFmtId="0" fontId="71" fillId="0" borderId="50" xfId="1" applyFont="1" applyBorder="1" applyAlignment="1">
      <alignment horizontal="center" vertical="center" wrapText="1"/>
    </xf>
    <xf numFmtId="0" fontId="71" fillId="0" borderId="14" xfId="1" applyFont="1" applyBorder="1" applyAlignment="1">
      <alignment horizontal="center" vertical="center" wrapText="1"/>
    </xf>
    <xf numFmtId="0" fontId="71" fillId="0" borderId="31" xfId="1" applyFont="1" applyBorder="1" applyAlignment="1">
      <alignment horizontal="center" vertical="center" wrapText="1"/>
    </xf>
    <xf numFmtId="0" fontId="71" fillId="0" borderId="35" xfId="1" applyFont="1" applyBorder="1" applyAlignment="1">
      <alignment horizontal="center" vertical="center" wrapText="1"/>
    </xf>
    <xf numFmtId="0" fontId="71" fillId="0" borderId="36" xfId="1" applyFont="1" applyBorder="1" applyAlignment="1">
      <alignment horizontal="center" vertical="center" wrapText="1"/>
    </xf>
    <xf numFmtId="0" fontId="71" fillId="0" borderId="103" xfId="1" applyFont="1" applyBorder="1" applyAlignment="1">
      <alignment horizontal="center" vertical="center" wrapText="1"/>
    </xf>
    <xf numFmtId="0" fontId="71" fillId="0" borderId="5" xfId="1" applyFont="1" applyBorder="1" applyAlignment="1">
      <alignment horizontal="center" vertical="center" wrapText="1"/>
    </xf>
    <xf numFmtId="0" fontId="71" fillId="0" borderId="29" xfId="1" applyFont="1" applyBorder="1" applyAlignment="1">
      <alignment horizontal="center" vertical="center" wrapText="1"/>
    </xf>
    <xf numFmtId="0" fontId="71" fillId="0" borderId="6" xfId="1" applyFont="1" applyBorder="1" applyAlignment="1">
      <alignment horizontal="center" vertical="center" wrapText="1"/>
    </xf>
    <xf numFmtId="0" fontId="71" fillId="0" borderId="30" xfId="1" applyFont="1" applyBorder="1" applyAlignment="1">
      <alignment horizontal="center" vertical="center" wrapText="1"/>
    </xf>
    <xf numFmtId="0" fontId="71" fillId="0" borderId="62" xfId="1" applyFont="1" applyBorder="1" applyAlignment="1">
      <alignment horizontal="center" vertical="center" wrapText="1"/>
    </xf>
    <xf numFmtId="0" fontId="71" fillId="0" borderId="95" xfId="1" applyFont="1" applyBorder="1" applyAlignment="1">
      <alignment horizontal="center" vertical="center" wrapText="1"/>
    </xf>
    <xf numFmtId="0" fontId="71" fillId="0" borderId="34" xfId="1" applyFont="1" applyBorder="1" applyAlignment="1">
      <alignment horizontal="center" vertical="center"/>
    </xf>
    <xf numFmtId="0" fontId="71" fillId="0" borderId="10" xfId="1" applyFont="1" applyBorder="1" applyAlignment="1">
      <alignment horizontal="center" vertical="center"/>
    </xf>
    <xf numFmtId="0" fontId="71" fillId="0" borderId="56" xfId="1" applyFont="1" applyBorder="1" applyAlignment="1">
      <alignment horizontal="center" vertical="center"/>
    </xf>
    <xf numFmtId="0" fontId="71" fillId="0" borderId="4" xfId="1" applyFont="1" applyBorder="1" applyAlignment="1">
      <alignment horizontal="center"/>
    </xf>
    <xf numFmtId="0" fontId="71" fillId="0" borderId="8" xfId="1" applyFont="1" applyBorder="1" applyAlignment="1">
      <alignment horizontal="center"/>
    </xf>
    <xf numFmtId="0" fontId="71" fillId="0" borderId="50" xfId="1" applyFont="1" applyBorder="1" applyAlignment="1">
      <alignment horizontal="center"/>
    </xf>
    <xf numFmtId="0" fontId="71" fillId="0" borderId="34" xfId="1" applyFont="1" applyBorder="1" applyAlignment="1">
      <alignment horizontal="center"/>
    </xf>
    <xf numFmtId="0" fontId="71" fillId="0" borderId="111" xfId="1" applyFont="1" applyBorder="1" applyAlignment="1">
      <alignment horizontal="center"/>
    </xf>
    <xf numFmtId="0" fontId="71" fillId="0" borderId="112" xfId="1" applyFont="1" applyBorder="1" applyAlignment="1">
      <alignment horizontal="center"/>
    </xf>
    <xf numFmtId="0" fontId="71" fillId="0" borderId="41" xfId="1" applyFont="1" applyBorder="1" applyAlignment="1">
      <alignment horizontal="center" vertical="center" wrapText="1"/>
    </xf>
    <xf numFmtId="0" fontId="71" fillId="0" borderId="114" xfId="1" applyFont="1" applyBorder="1" applyAlignment="1">
      <alignment horizontal="center" vertical="center" wrapText="1"/>
    </xf>
    <xf numFmtId="0" fontId="71" fillId="0" borderId="115" xfId="1" applyFont="1" applyBorder="1" applyAlignment="1">
      <alignment horizontal="center" vertical="center" wrapText="1"/>
    </xf>
    <xf numFmtId="0" fontId="65" fillId="0" borderId="129" xfId="1" applyFont="1" applyAlignment="1">
      <alignment horizont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1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/>
    </xf>
    <xf numFmtId="0" fontId="6" fillId="0" borderId="50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18" xfId="0" applyFont="1" applyBorder="1" applyAlignment="1">
      <alignment horizontal="center" vertical="center" wrapText="1"/>
    </xf>
    <xf numFmtId="0" fontId="6" fillId="0" borderId="41" xfId="0" applyFont="1" applyBorder="1" applyAlignment="1">
      <alignment horizontal="center" vertical="center" wrapText="1"/>
    </xf>
    <xf numFmtId="0" fontId="6" fillId="0" borderId="114" xfId="0" applyFont="1" applyBorder="1" applyAlignment="1">
      <alignment horizontal="center" vertical="center" wrapText="1"/>
    </xf>
    <xf numFmtId="0" fontId="7" fillId="0" borderId="13" xfId="0" applyFont="1" applyBorder="1" applyAlignment="1">
      <alignment wrapText="1"/>
    </xf>
    <xf numFmtId="0" fontId="7" fillId="0" borderId="124" xfId="0" applyFont="1" applyBorder="1" applyAlignment="1">
      <alignment wrapText="1"/>
    </xf>
    <xf numFmtId="2" fontId="5" fillId="0" borderId="42" xfId="0" applyNumberFormat="1" applyFont="1" applyBorder="1" applyAlignment="1">
      <alignment horizontal="center" vertical="center" wrapText="1"/>
    </xf>
    <xf numFmtId="2" fontId="5" fillId="0" borderId="125" xfId="0" applyNumberFormat="1" applyFont="1" applyBorder="1" applyAlignment="1">
      <alignment horizontal="center" vertical="center" wrapText="1"/>
    </xf>
    <xf numFmtId="2" fontId="5" fillId="0" borderId="41" xfId="0" applyNumberFormat="1" applyFont="1" applyBorder="1" applyAlignment="1">
      <alignment horizontal="center" vertical="center" wrapText="1"/>
    </xf>
    <xf numFmtId="2" fontId="5" fillId="0" borderId="115" xfId="0" applyNumberFormat="1" applyFont="1" applyBorder="1" applyAlignment="1">
      <alignment horizontal="center" vertical="center" wrapText="1"/>
    </xf>
    <xf numFmtId="2" fontId="5" fillId="0" borderId="70" xfId="0" applyNumberFormat="1" applyFont="1" applyBorder="1" applyAlignment="1">
      <alignment horizontal="center" vertical="center" wrapText="1"/>
    </xf>
    <xf numFmtId="2" fontId="5" fillId="0" borderId="126" xfId="0" applyNumberFormat="1" applyFont="1" applyBorder="1" applyAlignment="1">
      <alignment horizontal="center" vertical="center" wrapText="1"/>
    </xf>
    <xf numFmtId="0" fontId="6" fillId="2" borderId="0" xfId="0" applyFont="1" applyFill="1" applyAlignment="1">
      <alignment horizontal="center"/>
    </xf>
    <xf numFmtId="0" fontId="7" fillId="0" borderId="13" xfId="0" applyFont="1" applyBorder="1" applyAlignment="1">
      <alignment vertical="center" wrapText="1"/>
    </xf>
    <xf numFmtId="0" fontId="7" fillId="0" borderId="119" xfId="0" applyFont="1" applyBorder="1" applyAlignment="1">
      <alignment vertical="center" wrapText="1"/>
    </xf>
    <xf numFmtId="2" fontId="5" fillId="0" borderId="120" xfId="0" applyNumberFormat="1" applyFont="1" applyBorder="1" applyAlignment="1">
      <alignment horizontal="center" vertical="center" wrapText="1"/>
    </xf>
    <xf numFmtId="2" fontId="5" fillId="0" borderId="121" xfId="0" applyNumberFormat="1" applyFont="1" applyBorder="1" applyAlignment="1">
      <alignment horizontal="center" vertical="center" wrapText="1"/>
    </xf>
    <xf numFmtId="2" fontId="5" fillId="0" borderId="122" xfId="0" applyNumberFormat="1" applyFont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/>
    </xf>
    <xf numFmtId="0" fontId="6" fillId="2" borderId="19" xfId="0" applyFont="1" applyFill="1" applyBorder="1" applyAlignment="1">
      <alignment horizontal="center"/>
    </xf>
    <xf numFmtId="0" fontId="7" fillId="0" borderId="44" xfId="0" applyFont="1" applyBorder="1" applyAlignment="1">
      <alignment wrapText="1"/>
    </xf>
    <xf numFmtId="0" fontId="7" fillId="0" borderId="119" xfId="0" applyFont="1" applyBorder="1" applyAlignment="1">
      <alignment wrapText="1"/>
    </xf>
    <xf numFmtId="2" fontId="5" fillId="0" borderId="39" xfId="0" applyNumberFormat="1" applyFont="1" applyBorder="1" applyAlignment="1">
      <alignment horizontal="center" vertical="center" wrapText="1"/>
    </xf>
    <xf numFmtId="2" fontId="5" fillId="0" borderId="37" xfId="0" applyNumberFormat="1" applyFont="1" applyBorder="1" applyAlignment="1">
      <alignment horizontal="center" vertical="center" wrapText="1"/>
    </xf>
    <xf numFmtId="2" fontId="5" fillId="0" borderId="38" xfId="0" applyNumberFormat="1" applyFont="1" applyBorder="1" applyAlignment="1">
      <alignment horizontal="center" vertical="center" wrapText="1"/>
    </xf>
    <xf numFmtId="0" fontId="7" fillId="0" borderId="15" xfId="0" applyFont="1" applyBorder="1" applyAlignment="1">
      <alignment wrapText="1"/>
    </xf>
    <xf numFmtId="2" fontId="5" fillId="0" borderId="0" xfId="0" applyNumberFormat="1" applyFont="1" applyAlignment="1">
      <alignment horizontal="center" vertical="center" wrapText="1"/>
    </xf>
    <xf numFmtId="2" fontId="5" fillId="0" borderId="40" xfId="0" applyNumberFormat="1" applyFont="1" applyBorder="1" applyAlignment="1">
      <alignment horizontal="center" vertical="center" wrapText="1"/>
    </xf>
    <xf numFmtId="2" fontId="5" fillId="0" borderId="58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2" fontId="5" fillId="0" borderId="12" xfId="0" applyNumberFormat="1" applyFont="1" applyBorder="1" applyAlignment="1">
      <alignment horizontal="center" vertical="center" wrapText="1"/>
    </xf>
    <xf numFmtId="2" fontId="5" fillId="0" borderId="123" xfId="0" applyNumberFormat="1" applyFont="1" applyBorder="1" applyAlignment="1">
      <alignment horizontal="center" vertical="center" wrapText="1"/>
    </xf>
    <xf numFmtId="0" fontId="18" fillId="0" borderId="13" xfId="0" applyFont="1" applyBorder="1" applyAlignment="1">
      <alignment vertical="center" wrapText="1"/>
    </xf>
    <xf numFmtId="0" fontId="18" fillId="0" borderId="119" xfId="0" applyFont="1" applyBorder="1" applyAlignment="1">
      <alignment vertical="center" wrapText="1"/>
    </xf>
    <xf numFmtId="0" fontId="7" fillId="0" borderId="44" xfId="0" applyFont="1" applyBorder="1" applyAlignment="1">
      <alignment vertical="center" wrapText="1"/>
    </xf>
    <xf numFmtId="2" fontId="5" fillId="0" borderId="129" xfId="0" applyNumberFormat="1" applyFont="1" applyBorder="1" applyAlignment="1">
      <alignment horizontal="center" vertical="center" wrapText="1"/>
    </xf>
    <xf numFmtId="2" fontId="5" fillId="0" borderId="114" xfId="0" applyNumberFormat="1" applyFont="1" applyBorder="1" applyAlignment="1">
      <alignment horizontal="center" vertical="center" wrapText="1"/>
    </xf>
    <xf numFmtId="2" fontId="5" fillId="0" borderId="128" xfId="0" applyNumberFormat="1" applyFont="1" applyBorder="1" applyAlignment="1">
      <alignment horizontal="center" vertical="center" wrapText="1"/>
    </xf>
    <xf numFmtId="0" fontId="7" fillId="0" borderId="24" xfId="0" applyFont="1" applyBorder="1" applyAlignment="1">
      <alignment wrapText="1"/>
    </xf>
    <xf numFmtId="2" fontId="5" fillId="0" borderId="7" xfId="0" applyNumberFormat="1" applyFont="1" applyBorder="1" applyAlignment="1">
      <alignment horizontal="center" vertical="center" wrapText="1"/>
    </xf>
    <xf numFmtId="2" fontId="5" fillId="0" borderId="26" xfId="0" applyNumberFormat="1" applyFont="1" applyBorder="1" applyAlignment="1">
      <alignment horizontal="center" vertical="center" wrapText="1"/>
    </xf>
    <xf numFmtId="2" fontId="5" fillId="0" borderId="78" xfId="0" applyNumberFormat="1" applyFont="1" applyBorder="1" applyAlignment="1">
      <alignment horizontal="center" vertical="center" wrapText="1"/>
    </xf>
    <xf numFmtId="0" fontId="6" fillId="2" borderId="44" xfId="0" applyFont="1" applyFill="1" applyBorder="1" applyAlignment="1">
      <alignment horizontal="center"/>
    </xf>
    <xf numFmtId="0" fontId="6" fillId="2" borderId="130" xfId="0" applyFont="1" applyFill="1" applyBorder="1" applyAlignment="1">
      <alignment horizontal="center"/>
    </xf>
    <xf numFmtId="0" fontId="7" fillId="0" borderId="15" xfId="0" applyFont="1" applyBorder="1" applyAlignment="1">
      <alignment vertical="center" wrapText="1"/>
    </xf>
    <xf numFmtId="0" fontId="7" fillId="0" borderId="24" xfId="0" applyFont="1" applyBorder="1" applyAlignment="1">
      <alignment vertical="center" wrapText="1"/>
    </xf>
    <xf numFmtId="0" fontId="7" fillId="0" borderId="127" xfId="0" applyFont="1" applyBorder="1" applyAlignment="1">
      <alignment wrapText="1"/>
    </xf>
    <xf numFmtId="0" fontId="6" fillId="0" borderId="0" xfId="0" applyFont="1" applyAlignment="1">
      <alignment horizontal="right"/>
    </xf>
    <xf numFmtId="0" fontId="6" fillId="0" borderId="101" xfId="0" applyFont="1" applyBorder="1" applyAlignment="1">
      <alignment horizontal="center" vertical="center"/>
    </xf>
    <xf numFmtId="0" fontId="6" fillId="0" borderId="131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7" fillId="0" borderId="5" xfId="0" applyFont="1" applyBorder="1" applyAlignment="1">
      <alignment horizontal="left" vertical="center" wrapText="1"/>
    </xf>
    <xf numFmtId="0" fontId="7" fillId="0" borderId="29" xfId="0" applyFont="1" applyBorder="1" applyAlignment="1">
      <alignment horizontal="left" vertical="center" wrapText="1"/>
    </xf>
    <xf numFmtId="4" fontId="7" fillId="0" borderId="41" xfId="0" applyNumberFormat="1" applyFont="1" applyBorder="1" applyAlignment="1">
      <alignment horizontal="center" vertical="center"/>
    </xf>
    <xf numFmtId="0" fontId="7" fillId="0" borderId="115" xfId="0" applyFont="1" applyBorder="1" applyAlignment="1">
      <alignment horizontal="center" vertical="center"/>
    </xf>
    <xf numFmtId="4" fontId="7" fillId="0" borderId="12" xfId="0" applyNumberFormat="1" applyFont="1" applyBorder="1" applyAlignment="1">
      <alignment horizontal="center" vertical="center"/>
    </xf>
    <xf numFmtId="0" fontId="7" fillId="0" borderId="116" xfId="0" applyFont="1" applyBorder="1" applyAlignment="1">
      <alignment horizontal="center" vertical="center"/>
    </xf>
    <xf numFmtId="0" fontId="7" fillId="0" borderId="121" xfId="0" applyFont="1" applyBorder="1" applyAlignment="1">
      <alignment horizontal="center" vertical="center"/>
    </xf>
    <xf numFmtId="0" fontId="7" fillId="0" borderId="123" xfId="0" applyFont="1" applyBorder="1" applyAlignment="1">
      <alignment horizontal="center" vertical="center"/>
    </xf>
    <xf numFmtId="0" fontId="7" fillId="0" borderId="93" xfId="0" applyFont="1" applyBorder="1" applyAlignment="1">
      <alignment horizontal="left" vertical="center" wrapText="1"/>
    </xf>
    <xf numFmtId="4" fontId="7" fillId="0" borderId="40" xfId="0" applyNumberFormat="1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4" fontId="7" fillId="0" borderId="51" xfId="0" applyNumberFormat="1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4" xfId="0" applyFont="1" applyBorder="1" applyAlignment="1">
      <alignment horizontal="left" vertical="center" wrapText="1"/>
    </xf>
    <xf numFmtId="0" fontId="7" fillId="0" borderId="117" xfId="0" applyFont="1" applyBorder="1" applyAlignment="1">
      <alignment horizontal="left" vertical="center" wrapText="1"/>
    </xf>
    <xf numFmtId="4" fontId="7" fillId="0" borderId="37" xfId="0" applyNumberFormat="1" applyFont="1" applyBorder="1" applyAlignment="1">
      <alignment horizontal="center" vertical="center"/>
    </xf>
    <xf numFmtId="0" fontId="7" fillId="0" borderId="114" xfId="0" applyFont="1" applyBorder="1" applyAlignment="1">
      <alignment horizontal="center" vertical="center"/>
    </xf>
    <xf numFmtId="4" fontId="7" fillId="0" borderId="47" xfId="0" applyNumberFormat="1" applyFont="1" applyBorder="1" applyAlignment="1">
      <alignment horizontal="center" vertical="center"/>
    </xf>
    <xf numFmtId="0" fontId="7" fillId="0" borderId="113" xfId="0" applyFont="1" applyBorder="1" applyAlignment="1">
      <alignment horizontal="center" vertical="center"/>
    </xf>
    <xf numFmtId="0" fontId="7" fillId="0" borderId="10" xfId="0" applyFont="1" applyBorder="1" applyAlignment="1">
      <alignment horizontal="left" vertical="center"/>
    </xf>
    <xf numFmtId="0" fontId="7" fillId="0" borderId="135" xfId="0" applyFont="1" applyBorder="1" applyAlignment="1">
      <alignment horizontal="left" vertical="center"/>
    </xf>
    <xf numFmtId="0" fontId="7" fillId="0" borderId="56" xfId="0" applyFont="1" applyBorder="1" applyAlignment="1">
      <alignment horizontal="left" vertical="center"/>
    </xf>
    <xf numFmtId="0" fontId="7" fillId="0" borderId="136" xfId="0" applyFont="1" applyBorder="1" applyAlignment="1">
      <alignment horizontal="left" vertical="center"/>
    </xf>
    <xf numFmtId="0" fontId="6" fillId="0" borderId="44" xfId="0" applyFont="1" applyBorder="1" applyAlignment="1">
      <alignment horizontal="center" vertical="center"/>
    </xf>
    <xf numFmtId="0" fontId="6" fillId="0" borderId="132" xfId="0" applyFont="1" applyBorder="1" applyAlignment="1">
      <alignment horizontal="center" vertical="center"/>
    </xf>
    <xf numFmtId="0" fontId="6" fillId="0" borderId="124" xfId="0" applyFont="1" applyBorder="1" applyAlignment="1">
      <alignment horizontal="center" vertical="center"/>
    </xf>
    <xf numFmtId="0" fontId="6" fillId="0" borderId="134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/>
    </xf>
    <xf numFmtId="0" fontId="6" fillId="0" borderId="133" xfId="0" applyFont="1" applyBorder="1" applyAlignment="1">
      <alignment horizontal="center"/>
    </xf>
    <xf numFmtId="0" fontId="6" fillId="0" borderId="53" xfId="0" applyFont="1" applyBorder="1" applyAlignment="1">
      <alignment horizontal="center"/>
    </xf>
    <xf numFmtId="0" fontId="6" fillId="0" borderId="33" xfId="0" applyFont="1" applyBorder="1" applyAlignment="1">
      <alignment horizontal="center"/>
    </xf>
    <xf numFmtId="0" fontId="7" fillId="0" borderId="34" xfId="0" applyFont="1" applyBorder="1" applyAlignment="1">
      <alignment horizontal="left" vertical="center"/>
    </xf>
    <xf numFmtId="0" fontId="7" fillId="0" borderId="111" xfId="0" applyFont="1" applyBorder="1" applyAlignment="1">
      <alignment horizontal="left" vertical="center"/>
    </xf>
    <xf numFmtId="3" fontId="6" fillId="0" borderId="0" xfId="0" applyNumberFormat="1" applyFont="1" applyAlignment="1">
      <alignment horizontal="center"/>
    </xf>
    <xf numFmtId="4" fontId="7" fillId="0" borderId="6" xfId="0" applyNumberFormat="1" applyFont="1" applyBorder="1" applyAlignment="1">
      <alignment horizontal="center" vertical="center"/>
    </xf>
    <xf numFmtId="4" fontId="7" fillId="0" borderId="123" xfId="0" applyNumberFormat="1" applyFont="1" applyBorder="1" applyAlignment="1">
      <alignment horizontal="center" vertical="center"/>
    </xf>
    <xf numFmtId="4" fontId="7" fillId="0" borderId="30" xfId="0" applyNumberFormat="1" applyFont="1" applyBorder="1" applyAlignment="1">
      <alignment horizontal="center" vertical="center"/>
    </xf>
    <xf numFmtId="4" fontId="7" fillId="0" borderId="116" xfId="0" applyNumberFormat="1" applyFont="1" applyBorder="1" applyAlignment="1">
      <alignment horizontal="center" vertical="center"/>
    </xf>
    <xf numFmtId="4" fontId="7" fillId="0" borderId="8" xfId="0" applyNumberFormat="1" applyFont="1" applyBorder="1" applyAlignment="1">
      <alignment horizontal="center" vertical="center"/>
    </xf>
    <xf numFmtId="4" fontId="7" fillId="0" borderId="50" xfId="0" applyNumberFormat="1" applyFont="1" applyBorder="1" applyAlignment="1">
      <alignment horizontal="center" vertical="center"/>
    </xf>
    <xf numFmtId="4" fontId="7" fillId="0" borderId="14" xfId="0" applyNumberFormat="1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2" fontId="11" fillId="0" borderId="0" xfId="0" applyNumberFormat="1" applyFont="1" applyAlignment="1">
      <alignment horizontal="center"/>
    </xf>
  </cellXfs>
  <cellStyles count="3">
    <cellStyle name="Normál" xfId="0" builtinId="0"/>
    <cellStyle name="Normál 2" xfId="1" xr:uid="{0DA77244-4656-46E3-AB9E-706526D0E406}"/>
    <cellStyle name="Normál 5" xfId="2" xr:uid="{31F1A1F9-D1E3-4B94-957A-C5F10FF2865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Munka4">
    <tabColor rgb="FF008000"/>
    <pageSetUpPr fitToPage="1"/>
  </sheetPr>
  <dimension ref="A1:H36"/>
  <sheetViews>
    <sheetView showGridLines="0" tabSelected="1" workbookViewId="0"/>
  </sheetViews>
  <sheetFormatPr defaultColWidth="8.90625" defaultRowHeight="12.75" customHeight="1" x14ac:dyDescent="0.3"/>
  <cols>
    <col min="1" max="2" width="8.90625" style="24" customWidth="1"/>
    <col min="3" max="3" width="49.08984375" style="3" customWidth="1"/>
    <col min="4" max="4" width="9" style="25" customWidth="1"/>
    <col min="5" max="8" width="8.90625" style="3" customWidth="1"/>
    <col min="9" max="16384" width="8.90625" style="3"/>
  </cols>
  <sheetData>
    <row r="1" spans="1:8" ht="15" customHeight="1" x14ac:dyDescent="0.3">
      <c r="A1" s="1"/>
      <c r="B1" s="1"/>
      <c r="C1" s="1"/>
      <c r="D1" s="2"/>
      <c r="H1" s="4"/>
    </row>
    <row r="2" spans="1:8" ht="14.4" x14ac:dyDescent="0.3">
      <c r="A2" s="856" t="s">
        <v>0</v>
      </c>
      <c r="B2" s="856"/>
      <c r="C2" s="856"/>
      <c r="D2" s="856"/>
      <c r="E2" s="4" t="s">
        <v>1</v>
      </c>
      <c r="F2" s="4"/>
      <c r="G2" s="4"/>
    </row>
    <row r="3" spans="1:8" ht="15.6" x14ac:dyDescent="0.3">
      <c r="A3" s="856" t="s">
        <v>2</v>
      </c>
      <c r="B3" s="856"/>
      <c r="C3" s="856"/>
      <c r="D3" s="856"/>
      <c r="E3" s="6" t="s">
        <v>3</v>
      </c>
      <c r="F3" s="4"/>
      <c r="G3" s="7">
        <v>1</v>
      </c>
    </row>
    <row r="4" spans="1:8" ht="15" customHeight="1" x14ac:dyDescent="0.3">
      <c r="A4" s="1"/>
      <c r="B4" s="1"/>
      <c r="C4" s="1"/>
      <c r="D4" s="8"/>
      <c r="E4" s="9">
        <v>1</v>
      </c>
      <c r="F4" s="10" t="s">
        <v>4</v>
      </c>
      <c r="G4" s="4"/>
    </row>
    <row r="5" spans="1:8" ht="15" customHeight="1" x14ac:dyDescent="0.3">
      <c r="A5" s="857">
        <f>Alapa!C17</f>
        <v>0</v>
      </c>
      <c r="B5" s="857"/>
      <c r="C5" s="857"/>
      <c r="D5" s="857"/>
      <c r="E5" s="9">
        <v>2</v>
      </c>
      <c r="F5" s="10" t="s">
        <v>5</v>
      </c>
      <c r="G5" s="4"/>
    </row>
    <row r="6" spans="1:8" ht="13.8" x14ac:dyDescent="0.3">
      <c r="A6" s="857">
        <f>Alapa!C18</f>
        <v>0</v>
      </c>
      <c r="B6" s="857"/>
      <c r="C6" s="857"/>
      <c r="D6" s="857"/>
      <c r="E6" s="9">
        <v>3</v>
      </c>
      <c r="F6" s="10" t="s">
        <v>6</v>
      </c>
      <c r="G6" s="4"/>
    </row>
    <row r="7" spans="1:8" ht="13.8" x14ac:dyDescent="0.3">
      <c r="A7" s="1"/>
      <c r="B7" s="1"/>
      <c r="C7" s="11"/>
      <c r="D7" s="2"/>
      <c r="E7" s="9">
        <v>4</v>
      </c>
      <c r="F7" s="10" t="s">
        <v>7</v>
      </c>
      <c r="G7" s="4"/>
    </row>
    <row r="8" spans="1:8" ht="13.8" x14ac:dyDescent="0.3">
      <c r="A8" s="1"/>
      <c r="B8" s="1"/>
      <c r="C8" s="11"/>
      <c r="D8" s="2"/>
      <c r="E8" s="12" t="s">
        <v>8</v>
      </c>
      <c r="G8" s="13"/>
    </row>
    <row r="9" spans="1:8" ht="14.4" x14ac:dyDescent="0.3">
      <c r="A9" s="14" t="s">
        <v>9</v>
      </c>
      <c r="B9" s="14" t="s">
        <v>10</v>
      </c>
      <c r="C9" s="14" t="s">
        <v>11</v>
      </c>
      <c r="D9" s="14" t="s">
        <v>12</v>
      </c>
      <c r="E9" s="15" t="s">
        <v>13</v>
      </c>
    </row>
    <row r="10" spans="1:8" ht="14.4" x14ac:dyDescent="0.3">
      <c r="A10" s="16" t="s">
        <v>14</v>
      </c>
      <c r="B10" s="17"/>
      <c r="C10" s="17"/>
      <c r="D10" s="16" t="s">
        <v>15</v>
      </c>
    </row>
    <row r="11" spans="1:8" ht="14.4" x14ac:dyDescent="0.3">
      <c r="A11" s="18" t="s">
        <v>16</v>
      </c>
      <c r="B11" s="17"/>
      <c r="C11" s="17"/>
      <c r="D11" s="16" t="s">
        <v>17</v>
      </c>
    </row>
    <row r="12" spans="1:8" ht="14.4" x14ac:dyDescent="0.3">
      <c r="A12" s="18"/>
      <c r="B12" s="17"/>
      <c r="C12" s="14" t="s">
        <v>18</v>
      </c>
      <c r="D12" s="19" t="s">
        <v>19</v>
      </c>
    </row>
    <row r="13" spans="1:8" ht="14.4" x14ac:dyDescent="0.3">
      <c r="A13" s="16"/>
      <c r="B13" s="17"/>
      <c r="C13" s="14" t="s">
        <v>20</v>
      </c>
      <c r="D13" s="19" t="s">
        <v>21</v>
      </c>
    </row>
    <row r="14" spans="1:8" ht="14.4" x14ac:dyDescent="0.3">
      <c r="A14" s="16"/>
      <c r="B14" s="17"/>
      <c r="C14" s="14" t="s">
        <v>22</v>
      </c>
      <c r="D14" s="19" t="s">
        <v>23</v>
      </c>
    </row>
    <row r="15" spans="1:8" ht="14.4" x14ac:dyDescent="0.3">
      <c r="A15" s="16"/>
      <c r="B15" s="17"/>
      <c r="C15" s="14" t="s">
        <v>24</v>
      </c>
      <c r="D15" s="19" t="s">
        <v>25</v>
      </c>
    </row>
    <row r="16" spans="1:8" ht="14.4" x14ac:dyDescent="0.3">
      <c r="A16" s="16"/>
      <c r="B16" s="17"/>
      <c r="C16" s="14" t="s">
        <v>26</v>
      </c>
      <c r="D16" s="19" t="s">
        <v>27</v>
      </c>
    </row>
    <row r="17" spans="1:4" ht="14.4" x14ac:dyDescent="0.3">
      <c r="A17" s="16"/>
      <c r="B17" s="17"/>
      <c r="C17" s="14" t="s">
        <v>28</v>
      </c>
      <c r="D17" s="19" t="s">
        <v>29</v>
      </c>
    </row>
    <row r="18" spans="1:4" ht="14.4" x14ac:dyDescent="0.3">
      <c r="A18" s="16"/>
      <c r="B18" s="17"/>
      <c r="C18" s="20" t="s">
        <v>30</v>
      </c>
      <c r="D18" s="19" t="s">
        <v>31</v>
      </c>
    </row>
    <row r="19" spans="1:4" ht="14.4" x14ac:dyDescent="0.3">
      <c r="A19" s="16"/>
      <c r="B19" s="17"/>
      <c r="C19" s="20" t="s">
        <v>32</v>
      </c>
      <c r="D19" s="19" t="s">
        <v>33</v>
      </c>
    </row>
    <row r="20" spans="1:4" ht="14.4" x14ac:dyDescent="0.3">
      <c r="A20" s="16"/>
      <c r="B20" s="17"/>
      <c r="C20" s="20" t="s">
        <v>34</v>
      </c>
      <c r="D20" s="19" t="s">
        <v>35</v>
      </c>
    </row>
    <row r="21" spans="1:4" ht="14.4" x14ac:dyDescent="0.3">
      <c r="A21" s="16"/>
      <c r="B21" s="17"/>
      <c r="C21" s="20" t="s">
        <v>36</v>
      </c>
      <c r="D21" s="19" t="s">
        <v>37</v>
      </c>
    </row>
    <row r="22" spans="1:4" ht="14.4" x14ac:dyDescent="0.3">
      <c r="A22" s="16"/>
      <c r="B22" s="17"/>
      <c r="C22" s="14" t="s">
        <v>38</v>
      </c>
      <c r="D22" s="19" t="s">
        <v>39</v>
      </c>
    </row>
    <row r="23" spans="1:4" ht="14.4" x14ac:dyDescent="0.3">
      <c r="A23" s="16"/>
      <c r="B23" s="17"/>
      <c r="C23" s="14" t="s">
        <v>40</v>
      </c>
      <c r="D23" s="21" t="s">
        <v>41</v>
      </c>
    </row>
    <row r="24" spans="1:4" ht="14.4" x14ac:dyDescent="0.3">
      <c r="A24" s="16"/>
      <c r="B24" s="17"/>
      <c r="C24" s="14" t="s">
        <v>42</v>
      </c>
      <c r="D24" s="19" t="s">
        <v>43</v>
      </c>
    </row>
    <row r="25" spans="1:4" ht="14.4" x14ac:dyDescent="0.3">
      <c r="A25" s="16"/>
      <c r="B25" s="17"/>
      <c r="C25" s="22" t="s">
        <v>44</v>
      </c>
      <c r="D25" s="19" t="s">
        <v>45</v>
      </c>
    </row>
    <row r="26" spans="1:4" ht="14.4" x14ac:dyDescent="0.3">
      <c r="A26" s="16"/>
      <c r="B26" s="17"/>
      <c r="C26" s="14" t="s">
        <v>46</v>
      </c>
      <c r="D26" s="19" t="s">
        <v>47</v>
      </c>
    </row>
    <row r="27" spans="1:4" ht="14.4" x14ac:dyDescent="0.3">
      <c r="A27" s="16"/>
      <c r="B27" s="17"/>
      <c r="C27" s="14" t="s">
        <v>48</v>
      </c>
      <c r="D27" s="19" t="s">
        <v>49</v>
      </c>
    </row>
    <row r="28" spans="1:4" ht="14.4" x14ac:dyDescent="0.3">
      <c r="A28" s="16"/>
      <c r="B28" s="17"/>
      <c r="C28" s="14" t="s">
        <v>50</v>
      </c>
      <c r="D28" s="19" t="s">
        <v>51</v>
      </c>
    </row>
    <row r="29" spans="1:4" ht="14.4" x14ac:dyDescent="0.3">
      <c r="A29" s="16"/>
      <c r="B29" s="17"/>
      <c r="C29" s="14" t="s">
        <v>52</v>
      </c>
      <c r="D29" s="19" t="s">
        <v>53</v>
      </c>
    </row>
    <row r="30" spans="1:4" ht="14.4" x14ac:dyDescent="0.3">
      <c r="A30" s="16"/>
      <c r="B30" s="17"/>
      <c r="C30" s="14" t="s">
        <v>54</v>
      </c>
      <c r="D30" s="19" t="s">
        <v>55</v>
      </c>
    </row>
    <row r="31" spans="1:4" ht="14.4" x14ac:dyDescent="0.3">
      <c r="A31" s="16"/>
      <c r="B31" s="17"/>
      <c r="C31" s="14" t="s">
        <v>56</v>
      </c>
      <c r="D31" s="19" t="s">
        <v>57</v>
      </c>
    </row>
    <row r="32" spans="1:4" ht="14.4" x14ac:dyDescent="0.3">
      <c r="A32" s="16"/>
      <c r="B32" s="17"/>
      <c r="C32" s="14" t="s">
        <v>58</v>
      </c>
      <c r="D32" s="19" t="s">
        <v>59</v>
      </c>
    </row>
    <row r="33" spans="1:4" ht="14.4" x14ac:dyDescent="0.3">
      <c r="A33" s="16"/>
      <c r="B33" s="17"/>
      <c r="C33" s="14" t="s">
        <v>60</v>
      </c>
      <c r="D33" s="19" t="s">
        <v>61</v>
      </c>
    </row>
    <row r="34" spans="1:4" ht="14.4" x14ac:dyDescent="0.3">
      <c r="A34" s="16"/>
      <c r="B34" s="17"/>
      <c r="C34" s="14" t="s">
        <v>62</v>
      </c>
      <c r="D34" s="19" t="s">
        <v>63</v>
      </c>
    </row>
    <row r="35" spans="1:4" ht="14.4" x14ac:dyDescent="0.3">
      <c r="A35" s="16" t="s">
        <v>64</v>
      </c>
      <c r="B35" s="17"/>
      <c r="C35" s="17"/>
      <c r="D35" s="16" t="s">
        <v>65</v>
      </c>
    </row>
    <row r="36" spans="1:4" ht="14.4" x14ac:dyDescent="0.3">
      <c r="A36" s="16" t="s">
        <v>66</v>
      </c>
      <c r="B36" s="23"/>
      <c r="C36" s="14"/>
      <c r="D36" s="16" t="s">
        <v>67</v>
      </c>
    </row>
  </sheetData>
  <mergeCells count="4">
    <mergeCell ref="A2:D2"/>
    <mergeCell ref="A3:D3"/>
    <mergeCell ref="A5:D5"/>
    <mergeCell ref="A6:D6"/>
  </mergeCells>
  <hyperlinks>
    <hyperlink ref="E9" location="Nyelv!A1" display="        Nyelv" xr:uid="{00000000-0004-0000-0000-000000000000}"/>
    <hyperlink ref="D12" location="'B-03-01'!A1" display="B-03-01" xr:uid="{00000000-0004-0000-0000-000001000000}"/>
    <hyperlink ref="D13" location="'B-03-02'!A1" display="B-03-02" xr:uid="{00000000-0004-0000-0000-000002000000}"/>
    <hyperlink ref="D14" location="'B-03-03'!A1" display="B-03-03" xr:uid="{00000000-0004-0000-0000-000003000000}"/>
    <hyperlink ref="D15" location="'B-03-04'!A1" display="B-03-04" xr:uid="{00000000-0004-0000-0000-000004000000}"/>
    <hyperlink ref="D16" location="'B-03-05'!A1" display="B-03-05" xr:uid="{00000000-0004-0000-0000-000005000000}"/>
    <hyperlink ref="D17" location="'B-03-06'!A1" display="B-03-06" xr:uid="{00000000-0004-0000-0000-000006000000}"/>
    <hyperlink ref="D18" location="'B-03-07'!A1" display="B-03-07" xr:uid="{00000000-0004-0000-0000-000007000000}"/>
    <hyperlink ref="D19" location="'B-03-08'!A1" display="B-03-08" xr:uid="{00000000-0004-0000-0000-000008000000}"/>
    <hyperlink ref="D20" location="'B-03-09'!A1" display="B-03-09" xr:uid="{00000000-0004-0000-0000-000009000000}"/>
    <hyperlink ref="D21" location="'B-03-10'!A1" display="B-03-10" xr:uid="{00000000-0004-0000-0000-00000A000000}"/>
    <hyperlink ref="D22" location="'B-03-11'!A1" display="B-03-11" xr:uid="{00000000-0004-0000-0000-00000B000000}"/>
    <hyperlink ref="D24" location="'B-04-01'!A1" display="B-04-01" xr:uid="{00000000-0004-0000-0000-00000C000000}"/>
    <hyperlink ref="D25" location="'B-04-02'!A1" display="B-04-02" xr:uid="{00000000-0004-0000-0000-00000D000000}"/>
    <hyperlink ref="D26" location="'B-04-03'!A1" display="B-04-03" xr:uid="{00000000-0004-0000-0000-00000E000000}"/>
    <hyperlink ref="D27" location="'B-04-04'!A1" display="B-04-04" xr:uid="{00000000-0004-0000-0000-00000F000000}"/>
    <hyperlink ref="D28" location="'B-04-05'!A1" display="B-04-05" xr:uid="{00000000-0004-0000-0000-000010000000}"/>
    <hyperlink ref="D29" location="'B-04-06'!A1" display="B-04-06" xr:uid="{00000000-0004-0000-0000-000011000000}"/>
    <hyperlink ref="D30" location="'B-04-07'!A1" display="B-04-07" xr:uid="{00000000-0004-0000-0000-000012000000}"/>
    <hyperlink ref="D31" location="'B-04-08'!A1" display="B-04-08" xr:uid="{00000000-0004-0000-0000-000013000000}"/>
    <hyperlink ref="D32" location="'B-04-09'!A1" display="B-04-09" xr:uid="{00000000-0004-0000-0000-000014000000}"/>
    <hyperlink ref="D33" location="'B-04-10'!A1" display="B-04-10" xr:uid="{00000000-0004-0000-0000-000015000000}"/>
    <hyperlink ref="D34" location="'B-04-11'!A1" display="B-04-11" xr:uid="{00000000-0004-0000-0000-000016000000}"/>
  </hyperlinks>
  <pageMargins left="0.78740157480314998" right="0.78740157480314998" top="1.37795275590551" bottom="0.98425196850393704" header="0.70866141732283505" footer="0.511811023622047"/>
  <pageSetup paperSize="9" scale="64" orientation="portrait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G34"/>
  <sheetViews>
    <sheetView showGridLines="0" showZeros="0" workbookViewId="0"/>
  </sheetViews>
  <sheetFormatPr defaultColWidth="8.90625" defaultRowHeight="15.75" customHeight="1" x14ac:dyDescent="0.3"/>
  <cols>
    <col min="1" max="1" width="5.81640625" style="179" customWidth="1"/>
    <col min="2" max="2" width="39.1796875" style="179" customWidth="1"/>
    <col min="3" max="5" width="9.6328125" style="179" customWidth="1"/>
    <col min="6" max="7" width="8.90625" style="179" customWidth="1"/>
    <col min="8" max="16384" width="8.90625" style="179"/>
  </cols>
  <sheetData>
    <row r="1" spans="1:7" ht="19.5" customHeight="1" x14ac:dyDescent="0.3">
      <c r="A1" s="237">
        <f>Alapa!C17</f>
        <v>0</v>
      </c>
      <c r="B1" s="169"/>
      <c r="C1" s="888"/>
      <c r="D1" s="888"/>
      <c r="E1" s="888"/>
      <c r="F1" s="154" t="s">
        <v>68</v>
      </c>
      <c r="G1" s="325"/>
    </row>
    <row r="2" spans="1:7" ht="19.5" customHeight="1" x14ac:dyDescent="0.3">
      <c r="A2" s="169"/>
      <c r="B2" s="153"/>
      <c r="C2" s="888"/>
      <c r="D2" s="888"/>
      <c r="E2" s="888"/>
      <c r="G2" s="362"/>
    </row>
    <row r="3" spans="1:7" ht="19.5" customHeight="1" x14ac:dyDescent="0.3">
      <c r="A3" s="169" t="str">
        <f>CONCATENATE(IF(Tartalom!$G$3=1,Nyelv!B421,IF(Tartalom!$G$3=2,Nyelv!C421,IF(Tartalom!$G$3=3,Nyelv!D421,Nyelv!E421))),": ",Alapa!C23)</f>
        <v xml:space="preserve">Statisztikai számjele: </v>
      </c>
      <c r="B3" s="153"/>
      <c r="C3" s="888"/>
      <c r="D3" s="888"/>
      <c r="E3" s="888"/>
    </row>
    <row r="4" spans="1:7" ht="19.5" customHeight="1" x14ac:dyDescent="0.3">
      <c r="A4" s="169" t="str">
        <f>CONCATENATE(IF(Tartalom!$G$3=1,Nyelv!B422,IF(Tartalom!$G$3=2,Nyelv!C422,IF(Tartalom!$G$3=3,Nyelv!D422,Nyelv!E422))),": ",Alapa!C24)</f>
        <v xml:space="preserve">Cégjegyzék száma: </v>
      </c>
      <c r="B4" s="169"/>
      <c r="C4" s="153"/>
      <c r="D4" s="883"/>
      <c r="E4" s="883"/>
    </row>
    <row r="5" spans="1:7" ht="19.5" customHeight="1" x14ac:dyDescent="0.3">
      <c r="A5" s="169" t="str">
        <f>IF(Tartalom!$G$3=1,Nyelv!B456,IF(Tartalom!$G$3=2,Nyelv!C456,IF(Tartalom!$G$3=3,Nyelv!D456,Nyelv!E456)))</f>
        <v xml:space="preserve">Beszámolási időszak: </v>
      </c>
      <c r="B5" s="169"/>
      <c r="C5" s="883" t="str">
        <f>IF(Tartalom!$G$3=1,Nyelv!B454,IF(Tartalom!$G$3=2,Nyelv!C454,IF(Tartalom!$G$3=3,Nyelv!D454,Nyelv!E454)))</f>
        <v xml:space="preserve">Fordulónap: </v>
      </c>
      <c r="D5" s="883"/>
      <c r="E5" s="883"/>
    </row>
    <row r="6" spans="1:7" ht="19.5" customHeight="1" x14ac:dyDescent="0.3">
      <c r="A6" s="169"/>
      <c r="B6" s="169"/>
      <c r="C6" s="153"/>
      <c r="D6" s="153"/>
      <c r="E6" s="184"/>
    </row>
    <row r="7" spans="1:7" ht="19.5" customHeight="1" x14ac:dyDescent="0.3">
      <c r="A7" s="884" t="str">
        <f>IF(Tartalom!$G$3=1,Nyelv!B453,IF(Tartalom!$G$3=2,Nyelv!C453,IF(Tartalom!$G$3=3,Nyelv!D453,Nyelv!E453)))</f>
        <v xml:space="preserve">Egyszerűsített éves beszámoló EREDMÉNYKIMUTATÁS </v>
      </c>
      <c r="B7" s="884"/>
      <c r="C7" s="884"/>
      <c r="D7" s="884"/>
      <c r="E7" s="884"/>
    </row>
    <row r="8" spans="1:7" ht="19.5" customHeight="1" x14ac:dyDescent="0.3">
      <c r="A8" s="885" t="str">
        <f>IF(Tartalom!$G$3=1,Nyelv!B450,IF(Tartalom!$G$3=2,Nyelv!C450,IF(Tartalom!$G$3=3,Nyelv!D450,Nyelv!E450)))</f>
        <v>(összköltség eljárással)</v>
      </c>
      <c r="B8" s="885"/>
      <c r="C8" s="885"/>
      <c r="D8" s="885"/>
      <c r="E8" s="885"/>
    </row>
    <row r="9" spans="1:7" ht="19.5" customHeight="1" x14ac:dyDescent="0.3">
      <c r="A9" s="890"/>
      <c r="B9" s="889"/>
      <c r="C9" s="889"/>
      <c r="D9" s="889"/>
      <c r="E9" s="889"/>
    </row>
    <row r="10" spans="1:7" ht="19.5" customHeight="1" x14ac:dyDescent="0.3">
      <c r="A10" s="887"/>
      <c r="B10" s="887"/>
      <c r="C10" s="363"/>
      <c r="D10" s="363"/>
      <c r="E10" s="363"/>
    </row>
    <row r="11" spans="1:7" ht="19.5" customHeight="1" x14ac:dyDescent="0.3">
      <c r="A11" s="171"/>
      <c r="B11" s="173"/>
      <c r="C11" s="171"/>
      <c r="D11" s="184"/>
      <c r="E11" s="184"/>
    </row>
    <row r="12" spans="1:7" s="361" customFormat="1" ht="27.6" x14ac:dyDescent="0.3">
      <c r="A12" s="242" t="str">
        <f>IF(Tartalom!$G$3=1,Nyelv!$B$437,IF(Tartalom!$G$3=2,Nyelv!$C$437,IF(Tartalom!$G$3=3,Nyelv!$D$437,Nyelv!$E$437)))</f>
        <v>Sorszám</v>
      </c>
      <c r="B12" s="327" t="str">
        <f>IF(Tartalom!$G$3=1,Nyelv!$B$438,IF(Tartalom!$G$3=2,Nyelv!$C$438,IF(Tartalom!$G$3=3,Nyelv!$D$438,Nyelv!$E$438)))</f>
        <v>A tétel megnevezése</v>
      </c>
      <c r="C12" s="244" t="str">
        <f>IF(Tartalom!$G$3=1,Nyelv!$B$439,IF(Tartalom!$G$3=2,Nyelv!$C$439,IF(Tartalom!$G$3=3,Nyelv!$D$439,Nyelv!$E$439)))</f>
        <v>Előző év</v>
      </c>
      <c r="D12" s="245" t="str">
        <f>IF(Tartalom!$G$3=1,Nyelv!$B$440,IF(Tartalom!$G$3=2,Nyelv!$C$440,IF(Tartalom!$G$3=3,Nyelv!$D$440,Nyelv!$E$440)))</f>
        <v>Előző év(ek) módosításai</v>
      </c>
      <c r="E12" s="246" t="str">
        <f>IF(Tartalom!$G$3=1,Nyelv!$B$441,IF(Tartalom!$G$3=2,Nyelv!$C$441,IF(Tartalom!$G$3=3,Nyelv!$D$441,Nyelv!$E$441)))</f>
        <v>Tárgyév</v>
      </c>
    </row>
    <row r="13" spans="1:7" s="361" customFormat="1" ht="19.5" customHeight="1" x14ac:dyDescent="0.3">
      <c r="A13" s="364" t="s">
        <v>134</v>
      </c>
      <c r="B13" s="365" t="s">
        <v>135</v>
      </c>
      <c r="C13" s="365" t="s">
        <v>136</v>
      </c>
      <c r="D13" s="365" t="s">
        <v>137</v>
      </c>
      <c r="E13" s="366" t="s">
        <v>138</v>
      </c>
    </row>
    <row r="14" spans="1:7" ht="19.5" customHeight="1" x14ac:dyDescent="0.3">
      <c r="A14" s="367">
        <v>1</v>
      </c>
      <c r="B14" s="368" t="str">
        <f>IF(Tartalom!$G$3=1,Nyelv!B246,IF(Tartalom!$G$3=2,Nyelv!C246,IF(Tartalom!$G$3=3,Nyelv!D246,Nyelv!E246)))</f>
        <v>I.   Értékesítés nettó árbevétele</v>
      </c>
      <c r="C14" s="369">
        <f>Import_O!D5</f>
        <v>0</v>
      </c>
      <c r="D14" s="370">
        <f>Import_O!E5</f>
        <v>0</v>
      </c>
      <c r="E14" s="371">
        <f>Import_O!F5</f>
        <v>0</v>
      </c>
      <c r="F14" s="286"/>
    </row>
    <row r="15" spans="1:7" ht="19.5" customHeight="1" x14ac:dyDescent="0.3">
      <c r="A15" s="276">
        <v>2</v>
      </c>
      <c r="B15" s="346" t="str">
        <f>IF(Tartalom!$G$3=1,Nyelv!B247,IF(Tartalom!$G$3=2,Nyelv!C247,IF(Tartalom!$G$3=3,Nyelv!D247,Nyelv!E247)))</f>
        <v>II.  Aktivált saját teljesítmények értéke</v>
      </c>
      <c r="C15" s="372">
        <f>Import_O!D8</f>
        <v>0</v>
      </c>
      <c r="D15" s="373">
        <f>Import_O!E8</f>
        <v>0</v>
      </c>
      <c r="E15" s="374">
        <f>Import_O!F8</f>
        <v>0</v>
      </c>
      <c r="F15" s="286"/>
    </row>
    <row r="16" spans="1:7" ht="19.5" customHeight="1" x14ac:dyDescent="0.3">
      <c r="A16" s="276">
        <v>3</v>
      </c>
      <c r="B16" s="346" t="str">
        <f>IF(Tartalom!$G$3=1,Nyelv!B248,IF(Tartalom!$G$3=2,Nyelv!C248,IF(Tartalom!$G$3=3,Nyelv!D248,Nyelv!E248)))</f>
        <v>III. Egyéb bevételek</v>
      </c>
      <c r="C16" s="372">
        <f>Import_O!D9</f>
        <v>0</v>
      </c>
      <c r="D16" s="373">
        <f>Import_O!E9</f>
        <v>0</v>
      </c>
      <c r="E16" s="374">
        <f>Import_O!F9</f>
        <v>0</v>
      </c>
      <c r="F16" s="286"/>
    </row>
    <row r="17" spans="1:6" ht="19.5" customHeight="1" x14ac:dyDescent="0.3">
      <c r="A17" s="276">
        <v>5</v>
      </c>
      <c r="B17" s="346" t="str">
        <f>IF(Tartalom!$G$3=1,Nyelv!B250,IF(Tartalom!$G$3=2,Nyelv!C250,IF(Tartalom!$G$3=3,Nyelv!D250,Nyelv!E250)))</f>
        <v>IV. Anyagjellegű ráfordítások</v>
      </c>
      <c r="C17" s="372">
        <f>Import_O!D16</f>
        <v>0</v>
      </c>
      <c r="D17" s="373">
        <f>Import_O!E16</f>
        <v>0</v>
      </c>
      <c r="E17" s="374">
        <f>Import_O!F16</f>
        <v>0</v>
      </c>
      <c r="F17" s="286"/>
    </row>
    <row r="18" spans="1:6" ht="19.5" customHeight="1" x14ac:dyDescent="0.3">
      <c r="A18" s="276">
        <v>6</v>
      </c>
      <c r="B18" s="346" t="str">
        <f>IF(Tartalom!$G$3=1,Nyelv!B251,IF(Tartalom!$G$3=2,Nyelv!C251,IF(Tartalom!$G$3=3,Nyelv!D251,Nyelv!E251)))</f>
        <v>V.  Személyi jellegű ráfordítások</v>
      </c>
      <c r="C18" s="372">
        <f>Import_O!D20</f>
        <v>0</v>
      </c>
      <c r="D18" s="373">
        <f>Import_O!E20</f>
        <v>0</v>
      </c>
      <c r="E18" s="374">
        <f>Import_O!F20</f>
        <v>0</v>
      </c>
      <c r="F18" s="286"/>
    </row>
    <row r="19" spans="1:6" ht="19.5" customHeight="1" x14ac:dyDescent="0.3">
      <c r="A19" s="276">
        <v>7</v>
      </c>
      <c r="B19" s="346" t="str">
        <f>IF(Tartalom!$G$3=1,Nyelv!B252,IF(Tartalom!$G$3=2,Nyelv!C252,IF(Tartalom!$G$3=3,Nyelv!D252,Nyelv!E252)))</f>
        <v>VI. Értékcsökkenési leírás</v>
      </c>
      <c r="C19" s="372">
        <f>Import_O!D21</f>
        <v>0</v>
      </c>
      <c r="D19" s="373">
        <f>Import_O!E21</f>
        <v>0</v>
      </c>
      <c r="E19" s="374">
        <f>Import_O!F21</f>
        <v>0</v>
      </c>
      <c r="F19" s="286"/>
    </row>
    <row r="20" spans="1:6" ht="19.5" customHeight="1" x14ac:dyDescent="0.3">
      <c r="A20" s="276">
        <v>8</v>
      </c>
      <c r="B20" s="346" t="str">
        <f>IF(Tartalom!$G$3=1,Nyelv!B253,IF(Tartalom!$G$3=2,Nyelv!C253,IF(Tartalom!$G$3=3,Nyelv!D253,Nyelv!E253)))</f>
        <v>VII.Egyéb ráfordítások</v>
      </c>
      <c r="C20" s="372">
        <f>Import_O!D22</f>
        <v>0</v>
      </c>
      <c r="D20" s="373">
        <f>Import_O!E22</f>
        <v>0</v>
      </c>
      <c r="E20" s="374">
        <f>Import_O!F22</f>
        <v>0</v>
      </c>
      <c r="F20" s="286"/>
    </row>
    <row r="21" spans="1:6" ht="19.5" customHeight="1" x14ac:dyDescent="0.3">
      <c r="A21" s="276">
        <v>10</v>
      </c>
      <c r="B21" s="375" t="str">
        <f>IF(Tartalom!$G$3=1,Nyelv!B255,IF(Tartalom!$G$3=2,Nyelv!C255,IF(Tartalom!$G$3=3,Nyelv!D255,Nyelv!E255)))</f>
        <v>A. ÜZEMI (ÜZLETI) TEVÉKENYSÉG EREDMÉNYE (I.+II.±III.-IV.-V.-VI.-VII.)</v>
      </c>
      <c r="C21" s="376">
        <f>Import_O!D24</f>
        <v>0</v>
      </c>
      <c r="D21" s="377">
        <f>Import_O!E24</f>
        <v>0</v>
      </c>
      <c r="E21" s="378">
        <f>Import_O!F24</f>
        <v>0</v>
      </c>
      <c r="F21" s="286"/>
    </row>
    <row r="22" spans="1:6" ht="19.5" customHeight="1" x14ac:dyDescent="0.3">
      <c r="A22" s="276">
        <v>11</v>
      </c>
      <c r="B22" s="346" t="str">
        <f>IF(Tartalom!$G$3=1,Nyelv!B256,IF(Tartalom!$G$3=2,Nyelv!C256,IF(Tartalom!$G$3=3,Nyelv!D256,Nyelv!E256)))</f>
        <v>VIII. Pénzügyi műveletek bevételei</v>
      </c>
      <c r="C22" s="372">
        <f>Import_O!D35</f>
        <v>0</v>
      </c>
      <c r="D22" s="373">
        <f>Import_O!E35</f>
        <v>0</v>
      </c>
      <c r="E22" s="374">
        <f>Import_O!F35</f>
        <v>0</v>
      </c>
      <c r="F22" s="286"/>
    </row>
    <row r="23" spans="1:6" ht="19.5" customHeight="1" x14ac:dyDescent="0.3">
      <c r="A23" s="276">
        <v>13</v>
      </c>
      <c r="B23" s="346" t="str">
        <f>IF(Tartalom!$G$3=1,Nyelv!B258,IF(Tartalom!$G$3=2,Nyelv!C258,IF(Tartalom!$G$3=3,Nyelv!D258,Nyelv!E258)))</f>
        <v>IX.  Pénzügyi műveletek ráfordításai</v>
      </c>
      <c r="C23" s="372">
        <f>Import_O!D45</f>
        <v>0</v>
      </c>
      <c r="D23" s="373">
        <f>Import_O!E45</f>
        <v>0</v>
      </c>
      <c r="E23" s="374">
        <f>Import_O!F45</f>
        <v>0</v>
      </c>
      <c r="F23" s="286"/>
    </row>
    <row r="24" spans="1:6" ht="19.5" customHeight="1" x14ac:dyDescent="0.3">
      <c r="A24" s="276">
        <v>15</v>
      </c>
      <c r="B24" s="351" t="str">
        <f>IF(Tartalom!$G$3=1,Nyelv!B260,IF(Tartalom!$G$3=2,Nyelv!C260,IF(Tartalom!$G$3=3,Nyelv!D260,Nyelv!E260)))</f>
        <v>B. PÉNZÜGYI MŰVELETEK EREDMÉNYE (VIII.-IX.)</v>
      </c>
      <c r="C24" s="376">
        <f>Import_O!D46</f>
        <v>0</v>
      </c>
      <c r="D24" s="377">
        <f>Import_O!E46</f>
        <v>0</v>
      </c>
      <c r="E24" s="378">
        <f>Import_O!F46</f>
        <v>0</v>
      </c>
      <c r="F24" s="286"/>
    </row>
    <row r="25" spans="1:6" ht="19.5" customHeight="1" x14ac:dyDescent="0.3">
      <c r="A25" s="276">
        <v>16</v>
      </c>
      <c r="B25" s="351" t="str">
        <f>IF(Tartalom!$G$3=1,Nyelv!B265,IF(Tartalom!$G$3=2,Nyelv!C265,IF(Tartalom!$G$3=3,Nyelv!D265,Nyelv!E265)))</f>
        <v>C. ADÓZÁS ELŐTTI EREDMÉNY (±A.±B.)</v>
      </c>
      <c r="C25" s="376">
        <f>Import_O!D47</f>
        <v>0</v>
      </c>
      <c r="D25" s="377">
        <f>Import_O!E47</f>
        <v>0</v>
      </c>
      <c r="E25" s="378">
        <f>Import_O!F47</f>
        <v>0</v>
      </c>
      <c r="F25" s="286"/>
    </row>
    <row r="26" spans="1:6" ht="19.5" customHeight="1" x14ac:dyDescent="0.3">
      <c r="A26" s="276">
        <v>17</v>
      </c>
      <c r="B26" s="346" t="str">
        <f>IF(Tartalom!$G$3=1,Nyelv!B266,IF(Tartalom!$G$3=2,Nyelv!C266,IF(Tartalom!$G$3=3,Nyelv!D266,Nyelv!E266)))</f>
        <v>X. Adófizetési kötelezettség</v>
      </c>
      <c r="C26" s="372">
        <f>Import_O!D48</f>
        <v>0</v>
      </c>
      <c r="D26" s="373">
        <f>Import_O!E48</f>
        <v>0</v>
      </c>
      <c r="E26" s="374">
        <f>Import_O!F48</f>
        <v>0</v>
      </c>
      <c r="F26" s="286"/>
    </row>
    <row r="27" spans="1:6" ht="19.5" customHeight="1" x14ac:dyDescent="0.3">
      <c r="A27" s="379">
        <v>18</v>
      </c>
      <c r="B27" s="356" t="str">
        <f>IF(Tartalom!$G$3=1,Nyelv!B267,IF(Tartalom!$G$3=2,Nyelv!C267,IF(Tartalom!$G$3=3,Nyelv!D267,Nyelv!E267)))</f>
        <v>D. ADÓZOTT EREDMÉNY (±C.-X.)</v>
      </c>
      <c r="C27" s="380">
        <f>Import_O!D49</f>
        <v>0</v>
      </c>
      <c r="D27" s="381">
        <f>Import_O!E49</f>
        <v>0</v>
      </c>
      <c r="E27" s="271">
        <f>Import_O!F49</f>
        <v>0</v>
      </c>
      <c r="F27" s="286"/>
    </row>
    <row r="28" spans="1:6" ht="19.5" customHeight="1" x14ac:dyDescent="0.3">
      <c r="A28" s="168"/>
      <c r="B28" s="168"/>
      <c r="C28" s="168"/>
      <c r="D28" s="168"/>
      <c r="E28" s="168"/>
    </row>
    <row r="29" spans="1:6" ht="19.5" customHeight="1" x14ac:dyDescent="0.3">
      <c r="A29" s="168"/>
      <c r="B29" s="168"/>
      <c r="C29" s="168"/>
      <c r="D29" s="168"/>
      <c r="E29" s="168"/>
    </row>
    <row r="30" spans="1:6" ht="19.5" customHeight="1" x14ac:dyDescent="0.3">
      <c r="A30" s="168"/>
      <c r="B30" s="168"/>
      <c r="C30" s="168"/>
      <c r="D30" s="168"/>
      <c r="E30" s="168"/>
    </row>
    <row r="31" spans="1:6" s="286" customFormat="1" ht="19.5" customHeight="1" x14ac:dyDescent="0.3">
      <c r="A31" s="174" t="str">
        <f>IF(Tartalom!$G$3=1,Nyelv!B429,IF(Tartalom!$G$3=2,Nyelv!C429,IF(Tartalom!$G$3=3,Nyelv!D429,Nyelv!E429)))</f>
        <v xml:space="preserve">,  </v>
      </c>
      <c r="B31" s="174"/>
      <c r="C31" s="235"/>
      <c r="D31" s="235"/>
      <c r="E31" s="175"/>
    </row>
    <row r="32" spans="1:6" s="286" customFormat="1" ht="19.5" customHeight="1" x14ac:dyDescent="0.3">
      <c r="A32" s="171"/>
      <c r="B32" s="171"/>
      <c r="C32" s="287"/>
      <c r="D32" s="177" t="str">
        <f>IF(Tartalom!$G$3=1,Nyelv!B427,IF(Tartalom!$G$3=2,Nyelv!C427,IF(Tartalom!$G$3=3,Nyelv!D427,Nyelv!E427)))</f>
        <v>a vállalkozás vezetője</v>
      </c>
      <c r="E32" s="177"/>
    </row>
    <row r="33" spans="1:5" s="286" customFormat="1" ht="19.5" customHeight="1" x14ac:dyDescent="0.3">
      <c r="A33" s="171"/>
      <c r="B33" s="171"/>
      <c r="C33" s="287"/>
      <c r="D33" s="178" t="str">
        <f>IF(Tartalom!$G$3=1,Nyelv!B428,IF(Tartalom!$G$3=2,Nyelv!C428,IF(Tartalom!$G$3=3,Nyelv!D428,Nyelv!E428)))</f>
        <v>(képviselője)</v>
      </c>
      <c r="E33" s="178"/>
    </row>
    <row r="34" spans="1:5" ht="15.6" x14ac:dyDescent="0.3">
      <c r="A34" s="382"/>
      <c r="B34" s="382"/>
      <c r="C34" s="382"/>
      <c r="D34" s="382"/>
      <c r="E34" s="382"/>
    </row>
  </sheetData>
  <mergeCells count="7">
    <mergeCell ref="A9:E9"/>
    <mergeCell ref="A10:B10"/>
    <mergeCell ref="C1:E3"/>
    <mergeCell ref="D4:E4"/>
    <mergeCell ref="C5:E5"/>
    <mergeCell ref="A7:E7"/>
    <mergeCell ref="A8:E8"/>
  </mergeCells>
  <hyperlinks>
    <hyperlink ref="F1" location="TARTALOM!A1" display=" &lt; Tartalom" xr:uid="{00000000-0004-0000-0900-000000000000}"/>
  </hyperlinks>
  <pageMargins left="0.74803149606299202" right="0.74803149606299202" top="0.98425196850393704" bottom="0.98425196850393704" header="0.511811023622047" footer="0.511811023622047"/>
  <pageSetup paperSize="9" scale="97" orientation="portrait"/>
  <headerFooter>
    <oddFooter>&amp;R&amp;"Arial Narrow,Normál"&amp;9DigitAudit/AuditBeszámoló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32"/>
  <sheetViews>
    <sheetView showGridLines="0" showZeros="0" workbookViewId="0"/>
  </sheetViews>
  <sheetFormatPr defaultColWidth="8.90625" defaultRowHeight="15.75" customHeight="1" x14ac:dyDescent="0.3"/>
  <cols>
    <col min="1" max="1" width="5.81640625" style="179" customWidth="1"/>
    <col min="2" max="2" width="38" style="179" customWidth="1"/>
    <col min="3" max="5" width="9.81640625" style="179" customWidth="1"/>
    <col min="6" max="7" width="8.90625" style="179" customWidth="1"/>
    <col min="8" max="16384" width="8.90625" style="179"/>
  </cols>
  <sheetData>
    <row r="1" spans="1:7" ht="19.5" customHeight="1" x14ac:dyDescent="0.3">
      <c r="A1" s="237">
        <f>Alapa!C17</f>
        <v>0</v>
      </c>
      <c r="B1" s="153"/>
      <c r="C1" s="888"/>
      <c r="D1" s="888"/>
      <c r="E1" s="888"/>
      <c r="F1" s="154" t="s">
        <v>68</v>
      </c>
      <c r="G1" s="325"/>
    </row>
    <row r="2" spans="1:7" ht="19.5" customHeight="1" x14ac:dyDescent="0.3">
      <c r="A2" s="169"/>
      <c r="B2" s="153"/>
      <c r="C2" s="888"/>
      <c r="D2" s="888"/>
      <c r="E2" s="888"/>
      <c r="G2" s="362"/>
    </row>
    <row r="3" spans="1:7" ht="19.5" customHeight="1" x14ac:dyDescent="0.3">
      <c r="A3" s="169" t="str">
        <f>CONCATENATE(IF(Tartalom!$G$3=1,Nyelv!B421,IF(Tartalom!$G$3=2,Nyelv!C421,IF(Tartalom!$G$3=3,Nyelv!D421,Nyelv!E421))),": ",Alapa!C23)</f>
        <v xml:space="preserve">Statisztikai számjele: </v>
      </c>
      <c r="B3" s="153"/>
      <c r="C3" s="888"/>
      <c r="D3" s="888"/>
      <c r="E3" s="888"/>
    </row>
    <row r="4" spans="1:7" ht="19.5" customHeight="1" x14ac:dyDescent="0.3">
      <c r="A4" s="169" t="str">
        <f>CONCATENATE(IF(Tartalom!$G$3=1,Nyelv!B422,IF(Tartalom!$G$3=2,Nyelv!C422,IF(Tartalom!$G$3=3,Nyelv!D422,Nyelv!E422))),": ",Alapa!C24)</f>
        <v xml:space="preserve">Cégjegyzék száma: </v>
      </c>
      <c r="B4" s="169"/>
      <c r="C4" s="153"/>
      <c r="D4" s="883"/>
      <c r="E4" s="883"/>
    </row>
    <row r="5" spans="1:7" ht="19.5" customHeight="1" x14ac:dyDescent="0.3">
      <c r="A5" s="169" t="str">
        <f>IF(Tartalom!$G$3=1,Nyelv!B456,IF(Tartalom!$G$3=2,Nyelv!C456,IF(Tartalom!$G$3=3,Nyelv!D456,Nyelv!E456)))</f>
        <v xml:space="preserve">Beszámolási időszak: </v>
      </c>
      <c r="B5" s="169"/>
      <c r="C5" s="883" t="str">
        <f>IF(Tartalom!$G$3=1,Nyelv!B454,IF(Tartalom!$G$3=2,Nyelv!C454,IF(Tartalom!$G$3=3,Nyelv!D454,Nyelv!E454)))</f>
        <v xml:space="preserve">Fordulónap: </v>
      </c>
      <c r="D5" s="883"/>
      <c r="E5" s="883"/>
    </row>
    <row r="6" spans="1:7" ht="19.5" customHeight="1" x14ac:dyDescent="0.3">
      <c r="A6" s="169"/>
      <c r="B6" s="169"/>
      <c r="C6" s="153"/>
      <c r="D6" s="153"/>
      <c r="E6" s="184"/>
    </row>
    <row r="7" spans="1:7" ht="19.5" customHeight="1" x14ac:dyDescent="0.3">
      <c r="A7" s="884" t="str">
        <f>IF(Tartalom!$G$3=1,Nyelv!B453,IF(Tartalom!$G$3=2,Nyelv!C453,IF(Tartalom!$G$3=3,Nyelv!D453,Nyelv!E453)))</f>
        <v xml:space="preserve">Egyszerűsített éves beszámoló EREDMÉNYKIMUTATÁS </v>
      </c>
      <c r="B7" s="884"/>
      <c r="C7" s="884"/>
      <c r="D7" s="884"/>
      <c r="E7" s="884"/>
    </row>
    <row r="8" spans="1:7" ht="19.5" customHeight="1" x14ac:dyDescent="0.3">
      <c r="A8" s="885" t="str">
        <f>IF(Tartalom!$G$3=1,Nyelv!B451,IF(Tartalom!$G$3=2,Nyelv!C451,IF(Tartalom!$G$3=3,Nyelv!D451,Nyelv!E451)))</f>
        <v>(forgalmi költség eljárással)</v>
      </c>
      <c r="B8" s="885"/>
      <c r="C8" s="885"/>
      <c r="D8" s="885"/>
      <c r="E8" s="885"/>
    </row>
    <row r="9" spans="1:7" ht="19.5" customHeight="1" x14ac:dyDescent="0.3">
      <c r="A9" s="887"/>
      <c r="B9" s="887"/>
      <c r="C9" s="363"/>
      <c r="D9" s="363"/>
      <c r="E9" s="363"/>
    </row>
    <row r="10" spans="1:7" ht="19.5" customHeight="1" x14ac:dyDescent="0.3">
      <c r="A10" s="240"/>
      <c r="B10" s="241"/>
      <c r="C10" s="240"/>
      <c r="D10" s="170"/>
      <c r="E10" s="184"/>
    </row>
    <row r="11" spans="1:7" s="361" customFormat="1" ht="27.6" x14ac:dyDescent="0.3">
      <c r="A11" s="242" t="str">
        <f>IF(Tartalom!$G$3=1,Nyelv!$B$437,IF(Tartalom!$G$3=2,Nyelv!$C$437,IF(Tartalom!$G$3=3,Nyelv!$D$437,Nyelv!$E$437)))</f>
        <v>Sorszám</v>
      </c>
      <c r="B11" s="243" t="str">
        <f>IF(Tartalom!$G$3=1,Nyelv!$B$438,IF(Tartalom!$G$3=2,Nyelv!$C$438,IF(Tartalom!$G$3=3,Nyelv!$D$438,Nyelv!$E$438)))</f>
        <v>A tétel megnevezése</v>
      </c>
      <c r="C11" s="244" t="str">
        <f>IF(Tartalom!$G$3=1,Nyelv!$B$439,IF(Tartalom!$G$3=2,Nyelv!$C$439,IF(Tartalom!$G$3=3,Nyelv!$D$439,Nyelv!$E$439)))</f>
        <v>Előző év</v>
      </c>
      <c r="D11" s="245" t="str">
        <f>IF(Tartalom!$G$3=1,Nyelv!$B$440,IF(Tartalom!$G$3=2,Nyelv!$C$440,IF(Tartalom!$G$3=3,Nyelv!$D$440,Nyelv!$E$440)))</f>
        <v>Előző év(ek) módosításai</v>
      </c>
      <c r="E11" s="246" t="str">
        <f>IF(Tartalom!$G$3=1,Nyelv!$B$441,IF(Tartalom!$G$3=2,Nyelv!$C$441,IF(Tartalom!$G$3=3,Nyelv!$D$441,Nyelv!$E$441)))</f>
        <v>Tárgyév</v>
      </c>
    </row>
    <row r="12" spans="1:7" s="361" customFormat="1" ht="19.5" customHeight="1" x14ac:dyDescent="0.3">
      <c r="A12" s="247" t="s">
        <v>134</v>
      </c>
      <c r="B12" s="248" t="s">
        <v>135</v>
      </c>
      <c r="C12" s="249" t="s">
        <v>136</v>
      </c>
      <c r="D12" s="249" t="s">
        <v>137</v>
      </c>
      <c r="E12" s="250" t="s">
        <v>138</v>
      </c>
    </row>
    <row r="13" spans="1:7" s="286" customFormat="1" ht="19.5" customHeight="1" x14ac:dyDescent="0.3">
      <c r="A13" s="383">
        <v>1</v>
      </c>
      <c r="B13" s="384" t="str">
        <f>IF(Tartalom!$G$3=1,Nyelv!B270,IF(Tartalom!$G$3=2,Nyelv!C270,IF(Tartalom!$G$3=3,Nyelv!E270,Nyelv!F270)))</f>
        <v>I.   Értékesítés nettó árbevétele</v>
      </c>
      <c r="C13" s="385">
        <f>Import_F!D5</f>
        <v>0</v>
      </c>
      <c r="D13" s="386">
        <f>Import_F!E5</f>
        <v>0</v>
      </c>
      <c r="E13" s="387">
        <f>Import_F!F5</f>
        <v>0</v>
      </c>
    </row>
    <row r="14" spans="1:7" s="286" customFormat="1" ht="19.5" customHeight="1" x14ac:dyDescent="0.25">
      <c r="A14" s="276">
        <v>2</v>
      </c>
      <c r="B14" s="388" t="str">
        <f>IF(Tartalom!$G$3=1,Nyelv!B271,IF(Tartalom!$G$3=2,Nyelv!C271,IF(Tartalom!$G$3=3,Nyelv!E271,Nyelv!F271)))</f>
        <v>II.  Értékesítés közvetlen költségei</v>
      </c>
      <c r="C14" s="258">
        <f>Import_F!D9</f>
        <v>0</v>
      </c>
      <c r="D14" s="259">
        <f>Import_F!E9</f>
        <v>0</v>
      </c>
      <c r="E14" s="260">
        <f>Import_F!F9</f>
        <v>0</v>
      </c>
    </row>
    <row r="15" spans="1:7" s="286" customFormat="1" ht="19.5" customHeight="1" x14ac:dyDescent="0.25">
      <c r="A15" s="276">
        <v>3</v>
      </c>
      <c r="B15" s="389" t="str">
        <f>IF(Tartalom!$G$3=1,Nyelv!B272,IF(Tartalom!$G$3=2,Nyelv!C272,IF(Tartalom!$G$3=3,Nyelv!E272,Nyelv!F272)))</f>
        <v>III. Értékesítés bruttó eredménye</v>
      </c>
      <c r="C15" s="263">
        <f>Import_F!D10</f>
        <v>0</v>
      </c>
      <c r="D15" s="264">
        <f>Import_F!E10</f>
        <v>0</v>
      </c>
      <c r="E15" s="265">
        <f>Import_F!F10</f>
        <v>0</v>
      </c>
    </row>
    <row r="16" spans="1:7" s="286" customFormat="1" ht="19.5" customHeight="1" x14ac:dyDescent="0.25">
      <c r="A16" s="276">
        <v>4</v>
      </c>
      <c r="B16" s="388" t="str">
        <f>IF(Tartalom!$G$3=1,Nyelv!B273,IF(Tartalom!$G$3=2,Nyelv!C273,IF(Tartalom!$G$3=3,Nyelv!E273,Nyelv!F273)))</f>
        <v>IV. Értékesítés közvetett költségei</v>
      </c>
      <c r="C16" s="259">
        <f>Import_F!D14</f>
        <v>0</v>
      </c>
      <c r="D16" s="259">
        <f>Import_F!E14</f>
        <v>0</v>
      </c>
      <c r="E16" s="266">
        <f>Import_F!F14</f>
        <v>0</v>
      </c>
    </row>
    <row r="17" spans="1:6" s="286" customFormat="1" ht="19.5" customHeight="1" x14ac:dyDescent="0.25">
      <c r="A17" s="276">
        <v>5</v>
      </c>
      <c r="B17" s="388" t="str">
        <f>IF(Tartalom!$G$3=1,Nyelv!B274,IF(Tartalom!$G$3=2,Nyelv!C274,IF(Tartalom!$G$3=3,Nyelv!E274,Nyelv!F274)))</f>
        <v>V.  Egyéb bevételek</v>
      </c>
      <c r="C17" s="258">
        <f>Import_F!D15</f>
        <v>0</v>
      </c>
      <c r="D17" s="259">
        <f>Import_F!E15</f>
        <v>0</v>
      </c>
      <c r="E17" s="260">
        <f>Import_F!F15</f>
        <v>0</v>
      </c>
    </row>
    <row r="18" spans="1:6" s="286" customFormat="1" ht="19.5" customHeight="1" x14ac:dyDescent="0.25">
      <c r="A18" s="276">
        <v>7</v>
      </c>
      <c r="B18" s="388" t="str">
        <f>IF(Tartalom!$G$3=1,Nyelv!B276,IF(Tartalom!$G$3=2,Nyelv!C276,IF(Tartalom!$G$3=3,Nyelv!E276,Nyelv!F276)))</f>
        <v>VI. Egyéb ráfordítások</v>
      </c>
      <c r="C18" s="258">
        <f>Import_F!D17</f>
        <v>0</v>
      </c>
      <c r="D18" s="259">
        <f>Import_F!E17</f>
        <v>0</v>
      </c>
      <c r="E18" s="260">
        <f>Import_F!F17</f>
        <v>0</v>
      </c>
    </row>
    <row r="19" spans="1:6" s="286" customFormat="1" ht="19.5" customHeight="1" x14ac:dyDescent="0.25">
      <c r="A19" s="276">
        <v>9</v>
      </c>
      <c r="B19" s="390" t="str">
        <f>IF(Tartalom!$G$3=1,Nyelv!B278,IF(Tartalom!$G$3=2,Nyelv!C278,IF(Tartalom!$G$3=3,Nyelv!E278,Nyelv!F278)))</f>
        <v>A. ÜZEMI (ÜZLETI) TEVÉKENYSÉG EREDMÉNYE (.±III-IV+V-VI)</v>
      </c>
      <c r="C19" s="263">
        <f>Import_F!D19</f>
        <v>0</v>
      </c>
      <c r="D19" s="264">
        <f>Import_F!E19</f>
        <v>0</v>
      </c>
      <c r="E19" s="265">
        <f>Import_F!F19</f>
        <v>0</v>
      </c>
    </row>
    <row r="20" spans="1:6" s="286" customFormat="1" ht="19.5" customHeight="1" x14ac:dyDescent="0.25">
      <c r="A20" s="276">
        <v>10</v>
      </c>
      <c r="B20" s="388" t="str">
        <f>IF(Tartalom!$G$3=1,Nyelv!B279,IF(Tartalom!$G$3=2,Nyelv!C279,IF(Tartalom!$G$3=3,Nyelv!D279,Nyelv!E279)))</f>
        <v>VII. Pénzügyi műveletek bevételei</v>
      </c>
      <c r="C20" s="258">
        <f>Import_F!D30</f>
        <v>0</v>
      </c>
      <c r="D20" s="259">
        <f>Import_F!E30</f>
        <v>0</v>
      </c>
      <c r="E20" s="260">
        <f>Import_F!F30</f>
        <v>0</v>
      </c>
    </row>
    <row r="21" spans="1:6" s="286" customFormat="1" ht="19.5" customHeight="1" x14ac:dyDescent="0.25">
      <c r="A21" s="276">
        <v>12</v>
      </c>
      <c r="B21" s="388" t="str">
        <f>IF(Tartalom!$G$3=1,Nyelv!B281,IF(Tartalom!$G$3=2,Nyelv!C281,IF(Tartalom!$G$3=3,Nyelv!D281,Nyelv!E281)))</f>
        <v>VIII.  Pénzügyi műveletek ráfordításai</v>
      </c>
      <c r="C21" s="258">
        <f>Import_F!D40</f>
        <v>0</v>
      </c>
      <c r="D21" s="259">
        <f>Import_F!E40</f>
        <v>0</v>
      </c>
      <c r="E21" s="260">
        <f>Import_F!F40</f>
        <v>0</v>
      </c>
    </row>
    <row r="22" spans="1:6" s="286" customFormat="1" ht="19.5" customHeight="1" x14ac:dyDescent="0.25">
      <c r="A22" s="276">
        <v>14</v>
      </c>
      <c r="B22" s="391" t="str">
        <f>IF(Tartalom!$G$3=1,Nyelv!B283,IF(Tartalom!$G$3=2,Nyelv!C283,IF(Tartalom!$G$3=3,Nyelv!D283,Nyelv!E283)))</f>
        <v>B. PÉNZÜGYI MŰVELETEK EREDMÉNYE (VII.-VIII.)</v>
      </c>
      <c r="C22" s="263">
        <f>Import_F!D41</f>
        <v>0</v>
      </c>
      <c r="D22" s="264">
        <f>Import_F!E41</f>
        <v>0</v>
      </c>
      <c r="E22" s="265">
        <f>Import_F!F41</f>
        <v>0</v>
      </c>
    </row>
    <row r="23" spans="1:6" s="286" customFormat="1" ht="19.5" customHeight="1" x14ac:dyDescent="0.25">
      <c r="A23" s="276">
        <v>15</v>
      </c>
      <c r="B23" s="391" t="str">
        <f>IF(Tartalom!$G$3=1,Nyelv!B284,IF(Tartalom!$G$3=2,Nyelv!C284,IF(Tartalom!$G$3=3,Nyelv!D284,Nyelv!E284)))</f>
        <v>C. ADÓZÁS ELŐTTI EREDMÉNY (±A.±B.)</v>
      </c>
      <c r="C23" s="263">
        <f>Import_F!D42</f>
        <v>0</v>
      </c>
      <c r="D23" s="264">
        <f>Import_F!E42</f>
        <v>0</v>
      </c>
      <c r="E23" s="265">
        <f>Import_F!F42</f>
        <v>0</v>
      </c>
    </row>
    <row r="24" spans="1:6" s="286" customFormat="1" ht="19.5" customHeight="1" x14ac:dyDescent="0.25">
      <c r="A24" s="276">
        <v>16</v>
      </c>
      <c r="B24" s="388" t="str">
        <f>IF(Tartalom!$G$3=1,Nyelv!B285,IF(Tartalom!$G$3=2,Nyelv!C285,IF(Tartalom!$G$3=3,Nyelv!D285,Nyelv!E285)))</f>
        <v>IX. Adófizetési kötelezettség</v>
      </c>
      <c r="C24" s="258">
        <f>Import_F!D43</f>
        <v>0</v>
      </c>
      <c r="D24" s="259">
        <f>Import_F!E43</f>
        <v>0</v>
      </c>
      <c r="E24" s="260">
        <f>Import_F!F43</f>
        <v>0</v>
      </c>
    </row>
    <row r="25" spans="1:6" s="286" customFormat="1" ht="19.5" customHeight="1" x14ac:dyDescent="0.25">
      <c r="A25" s="379">
        <v>17</v>
      </c>
      <c r="B25" s="392" t="str">
        <f>IF(Tartalom!$G$3=1,Nyelv!B286,IF(Tartalom!$G$3=2,Nyelv!C286,IF(Tartalom!$G$3=3,Nyelv!D286,Nyelv!E286)))</f>
        <v>D. ADÓZOTT EREDMÉNY (±C.-IX.)</v>
      </c>
      <c r="C25" s="269">
        <f>Import_F!D44</f>
        <v>0</v>
      </c>
      <c r="D25" s="270">
        <f>Import_F!E44</f>
        <v>0</v>
      </c>
      <c r="E25" s="271">
        <f>Import_F!F44</f>
        <v>0</v>
      </c>
    </row>
    <row r="26" spans="1:6" s="286" customFormat="1" ht="19.5" customHeight="1" x14ac:dyDescent="0.25">
      <c r="A26" s="282"/>
      <c r="B26" s="393"/>
      <c r="C26" s="394"/>
      <c r="D26" s="394"/>
      <c r="E26" s="394"/>
    </row>
    <row r="27" spans="1:6" ht="19.5" customHeight="1" x14ac:dyDescent="0.3">
      <c r="A27" s="171"/>
      <c r="B27" s="171"/>
      <c r="C27" s="171"/>
      <c r="D27" s="171"/>
      <c r="E27" s="171"/>
      <c r="F27" s="382"/>
    </row>
    <row r="28" spans="1:6" s="286" customFormat="1" ht="19.5" customHeight="1" x14ac:dyDescent="0.3">
      <c r="A28" s="174" t="str">
        <f>IF(Tartalom!$G$3=1,Nyelv!B429,IF(Tartalom!$G$3=2,Nyelv!C429,IF(Tartalom!$G$3=3,Nyelv!D429,Nyelv!E429)))</f>
        <v xml:space="preserve">,  </v>
      </c>
      <c r="B28" s="174"/>
      <c r="C28" s="235"/>
      <c r="D28" s="235"/>
      <c r="E28" s="175"/>
    </row>
    <row r="29" spans="1:6" s="286" customFormat="1" ht="19.5" customHeight="1" x14ac:dyDescent="0.3">
      <c r="A29" s="171"/>
      <c r="B29" s="171"/>
      <c r="C29" s="287"/>
      <c r="D29" s="177" t="str">
        <f>IF(Tartalom!$G$3=1,Nyelv!B427,IF(Tartalom!$G$3=2,Nyelv!C427,IF(Tartalom!$G$3=3,Nyelv!D427,Nyelv!E427)))</f>
        <v>a vállalkozás vezetője</v>
      </c>
      <c r="E29" s="177"/>
    </row>
    <row r="30" spans="1:6" s="286" customFormat="1" ht="19.5" customHeight="1" x14ac:dyDescent="0.3">
      <c r="A30" s="171"/>
      <c r="B30" s="171"/>
      <c r="C30" s="287"/>
      <c r="D30" s="178" t="str">
        <f>IF(Tartalom!$G$3=1,Nyelv!B428,IF(Tartalom!$G$3=2,Nyelv!C428,IF(Tartalom!$G$3=3,Nyelv!D428,Nyelv!E428)))</f>
        <v>(képviselője)</v>
      </c>
      <c r="E30" s="178"/>
    </row>
    <row r="31" spans="1:6" ht="15.6" x14ac:dyDescent="0.3">
      <c r="A31" s="361"/>
      <c r="B31" s="361"/>
      <c r="C31" s="361"/>
      <c r="D31" s="361"/>
      <c r="E31" s="361"/>
      <c r="F31" s="382"/>
    </row>
    <row r="32" spans="1:6" ht="15.6" x14ac:dyDescent="0.3">
      <c r="A32" s="361"/>
      <c r="B32" s="361"/>
      <c r="C32" s="361"/>
      <c r="D32" s="361"/>
      <c r="E32" s="361"/>
    </row>
  </sheetData>
  <mergeCells count="6">
    <mergeCell ref="A9:B9"/>
    <mergeCell ref="C1:E3"/>
    <mergeCell ref="D4:E4"/>
    <mergeCell ref="C5:E5"/>
    <mergeCell ref="A7:E7"/>
    <mergeCell ref="A8:E8"/>
  </mergeCells>
  <hyperlinks>
    <hyperlink ref="F1" location="TARTALOM!A1" display=" &lt; Tartalom" xr:uid="{00000000-0004-0000-0A00-000000000000}"/>
  </hyperlinks>
  <pageMargins left="0.74803149606299202" right="0.74803149606299202" top="0.98425196850393704" bottom="0.98425196850393704" header="0.511811023622047" footer="0.511811023622047"/>
  <pageSetup paperSize="9" scale="98" orientation="portrait"/>
  <headerFooter>
    <oddFooter>&amp;R&amp;"Arial Narrow,Normál"&amp;9DigitAudit/AuditBeszámoló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G48"/>
  <sheetViews>
    <sheetView showGridLines="0" zoomScale="120" workbookViewId="0"/>
  </sheetViews>
  <sheetFormatPr defaultColWidth="8.90625" defaultRowHeight="13.5" customHeight="1" x14ac:dyDescent="0.3"/>
  <cols>
    <col min="1" max="1" width="38.08984375" style="398" customWidth="1"/>
    <col min="2" max="3" width="10.90625" style="398" customWidth="1"/>
    <col min="4" max="7" width="8.90625" style="398" customWidth="1"/>
    <col min="8" max="16384" width="8.90625" style="398"/>
  </cols>
  <sheetData>
    <row r="1" spans="1:7" ht="16.5" customHeight="1" x14ac:dyDescent="0.3">
      <c r="A1" s="395">
        <f>Alapa!C17</f>
        <v>0</v>
      </c>
      <c r="B1" s="153"/>
      <c r="C1" s="170"/>
      <c r="D1" s="178"/>
      <c r="E1" s="323"/>
      <c r="F1" s="154" t="s">
        <v>68</v>
      </c>
      <c r="G1" s="396"/>
    </row>
    <row r="2" spans="1:7" ht="15.6" x14ac:dyDescent="0.3">
      <c r="A2" s="169"/>
      <c r="B2" s="153"/>
      <c r="C2" s="173"/>
      <c r="D2" s="153"/>
      <c r="E2" s="397"/>
      <c r="G2" s="399"/>
    </row>
    <row r="3" spans="1:7" ht="15.6" x14ac:dyDescent="0.3">
      <c r="A3" s="169" t="str">
        <f>CONCATENATE(IF(Tartalom!$G$3=1,Nyelv!B421,IF(Tartalom!$G$3=2,Nyelv!C421,IF(Tartalom!$G$3=3,Nyelv!D421,Nyelv!E421))),": ",Alapa!C23)</f>
        <v xml:space="preserve">Statisztikai számjele: </v>
      </c>
      <c r="B3" s="153"/>
      <c r="C3" s="153"/>
      <c r="D3" s="153"/>
      <c r="E3" s="183"/>
      <c r="F3" s="127" t="s">
        <v>140</v>
      </c>
    </row>
    <row r="4" spans="1:7" ht="15.6" x14ac:dyDescent="0.3">
      <c r="A4" s="169" t="str">
        <f>CONCATENATE(IF(Tartalom!$G$3=1,Nyelv!B422,IF(Tartalom!$G$3=2,Nyelv!C422,IF(Tartalom!$G$3=3,Nyelv!D422,Nyelv!E422))),": ",Alapa!C24)</f>
        <v xml:space="preserve">Cégjegyzék száma: </v>
      </c>
      <c r="B4" s="184"/>
      <c r="C4" s="163"/>
      <c r="D4" s="173"/>
      <c r="E4" s="163"/>
    </row>
    <row r="5" spans="1:7" ht="13.8" x14ac:dyDescent="0.3">
      <c r="A5" s="169" t="str">
        <f>IF(Tartalom!$G$3=1,Nyelv!B456,IF(Tartalom!$G$3=2,Nyelv!C456,IF(Tartalom!$G$3=3,Nyelv!D456,Nyelv!E456)))</f>
        <v xml:space="preserve">Beszámolási időszak: </v>
      </c>
      <c r="B5" s="173" t="str">
        <f>IF(Tartalom!$G$3=1,Nyelv!B454,IF(Tartalom!$G$3=2,Nyelv!C454,IF(Tartalom!$G$3=3,Nyelv!D454,Nyelv!E454)))</f>
        <v xml:space="preserve">Fordulónap: </v>
      </c>
      <c r="C5" s="400"/>
      <c r="D5" s="184"/>
      <c r="E5" s="184"/>
    </row>
    <row r="6" spans="1:7" ht="14.25" customHeight="1" x14ac:dyDescent="0.3">
      <c r="A6" s="884"/>
      <c r="B6" s="884"/>
      <c r="C6" s="884"/>
      <c r="D6" s="239"/>
      <c r="E6" s="239"/>
    </row>
    <row r="7" spans="1:7" ht="13.2" x14ac:dyDescent="0.3">
      <c r="A7" s="401"/>
      <c r="B7" s="402"/>
      <c r="C7" s="403">
        <f>IF(Tartalom!G3=1,Nyelv!$B$457,IF(Tartalom!G3=2,Nyelv!$C$457,IF(Tartalom!G3=3,Nyelv!$D$457,Nyelv!$E$457)))</f>
        <v>0</v>
      </c>
      <c r="D7" s="400"/>
      <c r="E7" s="400"/>
    </row>
    <row r="8" spans="1:7" ht="26.4" x14ac:dyDescent="0.3">
      <c r="A8" s="404" t="str">
        <f>IF(Tartalom!$G$3=1,Nyelv!$B$438,IF(Tartalom!$G$3=2,Nyelv!$D$438,IF(Tartalom!$G$3=3,Nyelv!$D$438,Nyelv!$E$438)))</f>
        <v>A tétel megnevezése</v>
      </c>
      <c r="B8" s="405" t="str">
        <f>IF(Tartalom!$G$3=1,Nyelv!$B$439,IF(Tartalom!$G$3=2,Nyelv!$D$439,IF(Tartalom!$G$3=3,Nyelv!$D$439,Nyelv!$E$439)))</f>
        <v>Előző év</v>
      </c>
      <c r="C8" s="406" t="str">
        <f>IF(Tartalom!$G$3=1,Nyelv!$B$441,IF(Tartalom!$G$3=2,Nyelv!$C$441,IF(Tartalom!$G$3=3,Nyelv!$D$441,Nyelv!$E$441)))</f>
        <v>Tárgyév</v>
      </c>
      <c r="D8" s="407" t="s">
        <v>141</v>
      </c>
      <c r="E8" s="408" t="s">
        <v>142</v>
      </c>
      <c r="F8" s="398" t="s">
        <v>139</v>
      </c>
    </row>
    <row r="9" spans="1:7" ht="13.2" x14ac:dyDescent="0.3">
      <c r="A9" s="409" t="s">
        <v>134</v>
      </c>
      <c r="B9" s="410" t="s">
        <v>135</v>
      </c>
      <c r="C9" s="411" t="s">
        <v>136</v>
      </c>
      <c r="D9" s="412"/>
      <c r="E9" s="413"/>
    </row>
    <row r="10" spans="1:7" ht="13.2" x14ac:dyDescent="0.3">
      <c r="A10" s="414" t="str">
        <f>IF(Tartalom!$G$3=1,Nyelv!B325,IF(Tartalom!$G$3=2,Nyelv!C325,IF(Tartalom!$G$3=3,Nyelv!D325,Nyelv!E325)))</f>
        <v>I. Működési cash flow (1-13. sorok)</v>
      </c>
      <c r="B10" s="415">
        <f>SUM(B14:B26)</f>
        <v>0</v>
      </c>
      <c r="C10" s="416">
        <f>SUM(C14:C26)</f>
        <v>0</v>
      </c>
      <c r="D10" s="417">
        <f>SUM(D14:D26)</f>
        <v>0</v>
      </c>
      <c r="E10" s="416">
        <f>SUM(E14:E26)</f>
        <v>0</v>
      </c>
    </row>
    <row r="11" spans="1:7" ht="13.2" x14ac:dyDescent="0.3">
      <c r="A11" s="418" t="str">
        <f>IF(Tartalom!$G$3=1,Nyelv!B326,IF(Tartalom!$G$3=2,Nyelv!C326,IF(Tartalom!$G$3=3,Nyelv!D326,Nyelv!E326)))</f>
        <v>1a. Adózás előtti eredmény +/-</v>
      </c>
      <c r="B11" s="419">
        <f>Import_O!D47</f>
        <v>0</v>
      </c>
      <c r="C11" s="420">
        <f>D11+E11</f>
        <v>0</v>
      </c>
      <c r="D11" s="421">
        <f>Import_O!F47</f>
        <v>0</v>
      </c>
      <c r="E11" s="422"/>
    </row>
    <row r="12" spans="1:7" ht="13.2" x14ac:dyDescent="0.3">
      <c r="A12" s="418" t="str">
        <f>IF(Tartalom!$G$3=1,Nyelv!B327,IF(Tartalom!$G$3=2,Nyelv!C327,IF(Tartalom!$G$3=3,Nyelv!D327,Nyelv!E327)))</f>
        <v>ebből: működésre kapott, pénzügyileg rendezett támogatás,</v>
      </c>
      <c r="B12" s="423"/>
      <c r="C12" s="420">
        <f>D12+E12</f>
        <v>0</v>
      </c>
      <c r="D12" s="424"/>
      <c r="E12" s="425"/>
    </row>
    <row r="13" spans="1:7" ht="13.2" x14ac:dyDescent="0.3">
      <c r="A13" s="418" t="str">
        <f>IF(Tartalom!$G$3=1,Nyelv!B328,IF(Tartalom!$G$3=2,Nyelv!C328,IF(Tartalom!$G$3=3,Nyelv!D328,Nyelv!E328)))</f>
        <v>1b. Korrekciók az adózás előtti eredményben +/-</v>
      </c>
      <c r="B13" s="423"/>
      <c r="C13" s="420">
        <f>D13+E13</f>
        <v>0</v>
      </c>
      <c r="D13" s="424"/>
      <c r="E13" s="425"/>
    </row>
    <row r="14" spans="1:7" ht="13.2" x14ac:dyDescent="0.3">
      <c r="A14" s="418" t="str">
        <f>IF(Tartalom!$G$3=1,Nyelv!B329,IF(Tartalom!$G$3=2,Nyelv!C329,IF(Tartalom!$G$3=3,Nyelv!D329,Nyelv!E329)))</f>
        <v>1. Korrigált adózás előtti eredmény (1a+1b) +/-</v>
      </c>
      <c r="B14" s="426">
        <f>SUM(B11:B13)-B12</f>
        <v>0</v>
      </c>
      <c r="C14" s="427">
        <f>SUM(C11:C13)-C12</f>
        <v>0</v>
      </c>
      <c r="D14" s="428">
        <f>SUM(D11:D13)-D12</f>
        <v>0</v>
      </c>
      <c r="E14" s="429">
        <f>SUM(E11:E13)-E12</f>
        <v>0</v>
      </c>
    </row>
    <row r="15" spans="1:7" ht="13.2" x14ac:dyDescent="0.3">
      <c r="A15" s="418" t="str">
        <f>IF(Tartalom!$G$3=1,Nyelv!B330,IF(Tartalom!$G$3=2,Nyelv!C330,IF(Tartalom!$G$3=3,Nyelv!D330,Nyelv!E330)))</f>
        <v>2. Elszámolt amortizáció +</v>
      </c>
      <c r="B15" s="419">
        <f>Import_O!D21</f>
        <v>0</v>
      </c>
      <c r="C15" s="420">
        <f t="shared" ref="C15:C26" si="0">D15+E15</f>
        <v>0</v>
      </c>
      <c r="D15" s="421">
        <f>Import_O!F21</f>
        <v>0</v>
      </c>
      <c r="E15" s="425"/>
    </row>
    <row r="16" spans="1:7" ht="13.2" x14ac:dyDescent="0.3">
      <c r="A16" s="418" t="str">
        <f>IF(Tartalom!$G$3=1,Nyelv!B331,IF(Tartalom!$G$3=2,Nyelv!C331,IF(Tartalom!$G$3=3,Nyelv!D331,Nyelv!E331)))</f>
        <v>3. Elszámolt értékvesztés és visszaírás +/-</v>
      </c>
      <c r="B16" s="423"/>
      <c r="C16" s="420">
        <f t="shared" si="0"/>
        <v>0</v>
      </c>
      <c r="D16" s="424"/>
      <c r="E16" s="425"/>
    </row>
    <row r="17" spans="1:5" ht="13.2" x14ac:dyDescent="0.3">
      <c r="A17" s="418" t="str">
        <f>IF(Tartalom!$G$3=1,Nyelv!B332,IF(Tartalom!$G$3=2,Nyelv!C332,IF(Tartalom!$G$3=3,Nyelv!D332,Nyelv!E332)))</f>
        <v>4. Céltartalék képzés és felhasználás különbözete +/-</v>
      </c>
      <c r="B17" s="423"/>
      <c r="C17" s="420">
        <f t="shared" si="0"/>
        <v>0</v>
      </c>
      <c r="D17" s="421">
        <f>Import_M!F74-Import_M!D74</f>
        <v>0</v>
      </c>
      <c r="E17" s="425"/>
    </row>
    <row r="18" spans="1:5" ht="13.2" x14ac:dyDescent="0.3">
      <c r="A18" s="418" t="str">
        <f>IF(Tartalom!$G$3=1,Nyelv!B333,IF(Tartalom!$G$3=2,Nyelv!C333,IF(Tartalom!$G$3=3,Nyelv!D333,Nyelv!E333)))</f>
        <v>5. Befektetett eszközök értékesítésének eredménye +/-</v>
      </c>
      <c r="B18" s="423"/>
      <c r="C18" s="420">
        <f t="shared" si="0"/>
        <v>0</v>
      </c>
      <c r="D18" s="424"/>
      <c r="E18" s="425"/>
    </row>
    <row r="19" spans="1:5" ht="13.2" x14ac:dyDescent="0.3">
      <c r="A19" s="418" t="str">
        <f>IF(Tartalom!$G$3=1,Nyelv!B334,IF(Tartalom!$G$3=2,Nyelv!C334,IF(Tartalom!$G$3=3,Nyelv!D334,Nyelv!E334)))</f>
        <v>6. Szállítói kötelezettség változása +/-</v>
      </c>
      <c r="B19" s="423"/>
      <c r="C19" s="420">
        <f t="shared" si="0"/>
        <v>0</v>
      </c>
      <c r="D19" s="754">
        <f>Import_M!F99-Import_M!D99</f>
        <v>0</v>
      </c>
      <c r="E19" s="425"/>
    </row>
    <row r="20" spans="1:5" ht="13.2" x14ac:dyDescent="0.3">
      <c r="A20" s="418" t="str">
        <f>IF(Tartalom!$G$3=1,Nyelv!B335,IF(Tartalom!$G$3=2,Nyelv!C335,IF(Tartalom!$G$3=3,Nyelv!D335,Nyelv!E335)))</f>
        <v>7. Egyéb rövid lejáratú kötelezettség változása +/-</v>
      </c>
      <c r="B20" s="423"/>
      <c r="C20" s="420">
        <f t="shared" si="0"/>
        <v>0</v>
      </c>
      <c r="D20" s="754">
        <f>Import_M!F104+Import_M!F100-Import_M!D104-Import_M!D100</f>
        <v>0</v>
      </c>
      <c r="E20" s="425"/>
    </row>
    <row r="21" spans="1:5" ht="13.2" x14ac:dyDescent="0.3">
      <c r="A21" s="431" t="str">
        <f>IF(Tartalom!$G$3=1,Nyelv!B336,IF(Tartalom!$G$3=2,Nyelv!C336,IF(Tartalom!$G$3=3,Nyelv!D336,Nyelv!E336)))</f>
        <v>8. Passzív időbeli elhatárolások változása +/-</v>
      </c>
      <c r="B21" s="423"/>
      <c r="C21" s="420">
        <f t="shared" si="0"/>
        <v>0</v>
      </c>
      <c r="D21" s="754">
        <f>Import_M!F107-Import_M!D107</f>
        <v>0</v>
      </c>
      <c r="E21" s="425"/>
    </row>
    <row r="22" spans="1:5" ht="13.2" x14ac:dyDescent="0.3">
      <c r="A22" s="418" t="str">
        <f>IF(Tartalom!$G$3=1,Nyelv!B337,IF(Tartalom!$G$3=2,Nyelv!C337,IF(Tartalom!$G$3=3,Nyelv!D337,Nyelv!E337)))</f>
        <v>9. Vevőkövetelés változása +/-</v>
      </c>
      <c r="B22" s="423"/>
      <c r="C22" s="420">
        <f t="shared" si="0"/>
        <v>0</v>
      </c>
      <c r="D22" s="754">
        <f>Import_M!D40-Import_M!F40</f>
        <v>0</v>
      </c>
      <c r="E22" s="425"/>
    </row>
    <row r="23" spans="1:5" ht="13.2" x14ac:dyDescent="0.3">
      <c r="A23" s="418" t="str">
        <f>IF(Tartalom!$G$3=1,Nyelv!B338,IF(Tartalom!$G$3=2,Nyelv!C338,IF(Tartalom!$G$3=3,Nyelv!D338,Nyelv!E338)))</f>
        <v>10. Forgóeszközök (vevőkövetelés és pénzeszköz nélkül) változása +/-</v>
      </c>
      <c r="B23" s="423"/>
      <c r="C23" s="420">
        <f t="shared" si="0"/>
        <v>0</v>
      </c>
      <c r="D23" s="755">
        <f>(Import_M!D31-Import_M!F31)-(Import_M!D55-Import_M!F55)-D22</f>
        <v>0</v>
      </c>
      <c r="E23" s="425"/>
    </row>
    <row r="24" spans="1:5" ht="13.2" x14ac:dyDescent="0.3">
      <c r="A24" s="418" t="str">
        <f>IF(Tartalom!$G$3=1,Nyelv!B339,IF(Tartalom!$G$3=2,Nyelv!C339,IF(Tartalom!$G$3=3,Nyelv!D339,Nyelv!E339)))</f>
        <v>11. Aktív időbeli elhatárolások változása +/-</v>
      </c>
      <c r="B24" s="423"/>
      <c r="C24" s="420">
        <f t="shared" si="0"/>
        <v>0</v>
      </c>
      <c r="D24" s="756">
        <f>Import_M!D58-Import_M!F58</f>
        <v>0</v>
      </c>
      <c r="E24" s="425"/>
    </row>
    <row r="25" spans="1:5" ht="13.2" x14ac:dyDescent="0.3">
      <c r="A25" s="431" t="str">
        <f>IF(Tartalom!$G$3=1,Nyelv!B340,IF(Tartalom!$G$3=2,Nyelv!C340,IF(Tartalom!$G$3=3,Nyelv!D340,Nyelv!E340)))</f>
        <v>12. Fizetett adó (nyereség után) -</v>
      </c>
      <c r="B25" s="423"/>
      <c r="C25" s="420">
        <f t="shared" si="0"/>
        <v>0</v>
      </c>
      <c r="D25" s="430"/>
      <c r="E25" s="425"/>
    </row>
    <row r="26" spans="1:5" ht="13.2" x14ac:dyDescent="0.3">
      <c r="A26" s="432" t="str">
        <f>IF(Tartalom!$G$3=1,Nyelv!B341,IF(Tartalom!$G$3=2,Nyelv!C341,IF(Tartalom!$G$3=3,Nyelv!D341,Nyelv!E341)))</f>
        <v>13. Fizetett osztalék, részesedés -</v>
      </c>
      <c r="B26" s="433"/>
      <c r="C26" s="434">
        <f t="shared" si="0"/>
        <v>0</v>
      </c>
      <c r="D26" s="435"/>
      <c r="E26" s="436"/>
    </row>
    <row r="27" spans="1:5" ht="13.2" x14ac:dyDescent="0.3">
      <c r="A27" s="414" t="str">
        <f>IF(Tartalom!$G$3=1,Nyelv!B342,IF(Tartalom!$G$3=2,Nyelv!C342,IF(Tartalom!$G$3=3,Nyelv!D342,Nyelv!E342)))</f>
        <v>II. Befektetési cash flow (14-18. sorok)</v>
      </c>
      <c r="B27" s="415">
        <f>SUM(B28:B32)</f>
        <v>0</v>
      </c>
      <c r="C27" s="416">
        <f>SUM(C28:C32)</f>
        <v>0</v>
      </c>
      <c r="D27" s="417">
        <f>SUM(D28:D32)</f>
        <v>0</v>
      </c>
      <c r="E27" s="416">
        <f>SUM(E28:E32)</f>
        <v>0</v>
      </c>
    </row>
    <row r="28" spans="1:5" ht="13.2" x14ac:dyDescent="0.3">
      <c r="A28" s="418" t="str">
        <f>IF(Tartalom!$G$3=1,Nyelv!B343,IF(Tartalom!$G$3=2,Nyelv!C343,IF(Tartalom!$G$3=3,Nyelv!D343,Nyelv!E343)))</f>
        <v>14. Befektetett eszközök beszerzése -</v>
      </c>
      <c r="B28" s="423"/>
      <c r="C28" s="420">
        <f>D28+E28</f>
        <v>0</v>
      </c>
      <c r="D28" s="437"/>
      <c r="E28" s="425"/>
    </row>
    <row r="29" spans="1:5" ht="13.2" x14ac:dyDescent="0.3">
      <c r="A29" s="431" t="str">
        <f>IF(Tartalom!$G$3=1,Nyelv!B344,IF(Tartalom!$G$3=2,Nyelv!C344,IF(Tartalom!$G$3=3,Nyelv!D344,Nyelv!E344)))</f>
        <v>15. Befektetett eszközök eladása +</v>
      </c>
      <c r="B29" s="423"/>
      <c r="C29" s="420">
        <f>D29+E29</f>
        <v>0</v>
      </c>
      <c r="D29" s="437"/>
      <c r="E29" s="425"/>
    </row>
    <row r="30" spans="1:5" ht="26.4" x14ac:dyDescent="0.3">
      <c r="A30" s="438" t="str">
        <f>IF(Tartalom!$G$3=1,Nyelv!B345,IF(Tartalom!$G$3=2,Nyelv!C345,IF(Tartalom!$G$3=3,Nyelv!D345,Nyelv!E345)))</f>
        <v>16. Hosszú lejáratra nyújtott kölcsönök és elhelyezett bankbetétek törlesztése, megszüntetése, beváltása +</v>
      </c>
      <c r="B30" s="423"/>
      <c r="C30" s="420">
        <f>D30+E30</f>
        <v>0</v>
      </c>
      <c r="D30" s="437"/>
      <c r="E30" s="425"/>
    </row>
    <row r="31" spans="1:5" ht="13.2" x14ac:dyDescent="0.3">
      <c r="A31" s="431" t="str">
        <f>IF(Tartalom!$G$3=1,Nyelv!B346,IF(Tartalom!$G$3=2,Nyelv!C346,IF(Tartalom!$G$3=3,Nyelv!D346,Nyelv!E346)))</f>
        <v>17. Hosszú lejáratra nyújtott kölcsönök és elhelyezett bankbetétek -</v>
      </c>
      <c r="B31" s="423"/>
      <c r="C31" s="420">
        <f>D31+E31</f>
        <v>0</v>
      </c>
      <c r="D31" s="439"/>
      <c r="E31" s="425"/>
    </row>
    <row r="32" spans="1:5" ht="13.2" x14ac:dyDescent="0.3">
      <c r="A32" s="440" t="str">
        <f>IF(Tartalom!$G$3=1,Nyelv!B347,IF(Tartalom!$G$3=2,Nyelv!C347,IF(Tartalom!$G$3=3,Nyelv!D347,Nyelv!E347)))</f>
        <v>18. Kapott osztalék, részesedés +</v>
      </c>
      <c r="B32" s="441"/>
      <c r="C32" s="442">
        <f>D32+E32</f>
        <v>0</v>
      </c>
      <c r="D32" s="443"/>
      <c r="E32" s="444"/>
    </row>
    <row r="33" spans="1:5" ht="13.2" x14ac:dyDescent="0.3">
      <c r="A33" s="414" t="str">
        <f>IF(Tartalom!$G$3=1,Nyelv!B348,IF(Tartalom!$G$3=2,Nyelv!C348,IF(Tartalom!$G$3=3,Nyelv!D348,Nyelv!E348)))</f>
        <v>III. Finanszírozási cash flow (19-26. sorok)</v>
      </c>
      <c r="B33" s="415">
        <f>SUM(B34:B41)</f>
        <v>0</v>
      </c>
      <c r="C33" s="416">
        <f>SUM(C34:C41)</f>
        <v>0</v>
      </c>
      <c r="D33" s="417">
        <f>SUM(D34:D41)</f>
        <v>0</v>
      </c>
      <c r="E33" s="416">
        <f>SUM(E34:E41)</f>
        <v>0</v>
      </c>
    </row>
    <row r="34" spans="1:5" ht="13.2" x14ac:dyDescent="0.3">
      <c r="A34" s="418" t="str">
        <f>IF(Tartalom!$G$3=1,Nyelv!B349,IF(Tartalom!$G$3=2,Nyelv!C349,IF(Tartalom!$G$3=3,Nyelv!D349,Nyelv!E349)))</f>
        <v>19. Részvénykibocsátás, tőkebevonás (tőkeemelés) bevétele +</v>
      </c>
      <c r="B34" s="423"/>
      <c r="C34" s="420">
        <f t="shared" ref="C34:C41" si="1">D34+E34</f>
        <v>0</v>
      </c>
      <c r="D34" s="445"/>
      <c r="E34" s="436"/>
    </row>
    <row r="35" spans="1:5" ht="13.2" x14ac:dyDescent="0.3">
      <c r="A35" s="418" t="str">
        <f>IF(Tartalom!$G$3=1,Nyelv!B350,IF(Tartalom!$G$3=2,Nyelv!C350,IF(Tartalom!$G$3=3,Nyelv!D350,Nyelv!E350)))</f>
        <v>20. Kötvény és hitelviszonyt megtestesítő értékpapír kibocsátásának bevétele +</v>
      </c>
      <c r="B35" s="433"/>
      <c r="C35" s="420">
        <f t="shared" si="1"/>
        <v>0</v>
      </c>
      <c r="D35" s="439"/>
      <c r="E35" s="425"/>
    </row>
    <row r="36" spans="1:5" ht="13.2" x14ac:dyDescent="0.3">
      <c r="A36" s="418" t="str">
        <f>IF(Tartalom!$G$3=1,Nyelv!B351,IF(Tartalom!$G$3=2,Nyelv!C351,IF(Tartalom!$G$3=3,Nyelv!D351,Nyelv!E351)))</f>
        <v>21. Hitel és kölcsön felvétele +</v>
      </c>
      <c r="B36" s="423"/>
      <c r="C36" s="420">
        <f t="shared" si="1"/>
        <v>0</v>
      </c>
      <c r="D36" s="445"/>
      <c r="E36" s="436"/>
    </row>
    <row r="37" spans="1:5" ht="13.2" x14ac:dyDescent="0.3">
      <c r="A37" s="418" t="str">
        <f>IF(Tartalom!$G$3=1,Nyelv!B352,IF(Tartalom!$G$3=2,Nyelv!C352,IF(Tartalom!$G$3=3,Nyelv!D352,Nyelv!E352)))</f>
        <v>22. Véglegesen kapott pénzeszköz +</v>
      </c>
      <c r="B37" s="423"/>
      <c r="C37" s="420">
        <f t="shared" si="1"/>
        <v>0</v>
      </c>
      <c r="D37" s="439"/>
      <c r="E37" s="425"/>
    </row>
    <row r="38" spans="1:5" ht="13.2" x14ac:dyDescent="0.3">
      <c r="A38" s="418" t="str">
        <f>IF(Tartalom!$G$3=1,Nyelv!B353,IF(Tartalom!$G$3=2,Nyelv!C353,IF(Tartalom!$G$3=3,Nyelv!D353,Nyelv!E353)))</f>
        <v>23. Részvénybevonás, tőkekivonás (tőkeleszállítás) -</v>
      </c>
      <c r="B38" s="423"/>
      <c r="C38" s="420">
        <f t="shared" si="1"/>
        <v>0</v>
      </c>
      <c r="D38" s="439"/>
      <c r="E38" s="425"/>
    </row>
    <row r="39" spans="1:5" ht="13.2" x14ac:dyDescent="0.3">
      <c r="A39" s="418" t="str">
        <f>IF(Tartalom!$G$3=1,Nyelv!B354,IF(Tartalom!$G$3=2,Nyelv!C354,IF(Tartalom!$G$3=3,Nyelv!D354,Nyelv!E354)))</f>
        <v>24. Kötvény és hitelviszonyt megtestesítő értékpapír visszafizetése -</v>
      </c>
      <c r="B39" s="423"/>
      <c r="C39" s="420">
        <f t="shared" si="1"/>
        <v>0</v>
      </c>
      <c r="D39" s="445"/>
      <c r="E39" s="436"/>
    </row>
    <row r="40" spans="1:5" ht="13.2" x14ac:dyDescent="0.3">
      <c r="A40" s="418" t="str">
        <f>IF(Tartalom!$G$3=1,Nyelv!B355,IF(Tartalom!$G$3=2,Nyelv!C355,IF(Tartalom!$G$3=3,Nyelv!D355,Nyelv!E355)))</f>
        <v>25. Hitel és kölcsön törlesztése, visszafizetése -</v>
      </c>
      <c r="B40" s="423"/>
      <c r="C40" s="420">
        <f t="shared" si="1"/>
        <v>0</v>
      </c>
      <c r="D40" s="439"/>
      <c r="E40" s="425"/>
    </row>
    <row r="41" spans="1:5" ht="13.2" x14ac:dyDescent="0.3">
      <c r="A41" s="432" t="str">
        <f>IF(Tartalom!$G$3=1,Nyelv!B356,IF(Tartalom!$G$3=2,Nyelv!C356,IF(Tartalom!$G$3=3,Nyelv!D356,Nyelv!E356)))</f>
        <v>26. Véglegesen átadott pénzeszköz -</v>
      </c>
      <c r="B41" s="433"/>
      <c r="C41" s="434">
        <f t="shared" si="1"/>
        <v>0</v>
      </c>
      <c r="D41" s="445"/>
      <c r="E41" s="436"/>
    </row>
    <row r="42" spans="1:5" ht="13.2" x14ac:dyDescent="0.3">
      <c r="A42" s="446" t="str">
        <f>IF(Tartalom!$G$3=1,Nyelv!B357,IF(Tartalom!$G$3=2,Nyelv!C357,IF(Tartalom!$G$3=3,Nyelv!D357,Nyelv!E357)))</f>
        <v>IV. Pénzeszközök változása (I+II+III. sorok) +</v>
      </c>
      <c r="B42" s="447">
        <f>B33+B27+B10</f>
        <v>0</v>
      </c>
      <c r="C42" s="448">
        <f>C33+C27+C10</f>
        <v>0</v>
      </c>
      <c r="D42" s="449">
        <f>D33+D27+D10</f>
        <v>0</v>
      </c>
      <c r="E42" s="448">
        <f>E33+E27+E10</f>
        <v>0</v>
      </c>
    </row>
    <row r="43" spans="1:5" ht="13.2" x14ac:dyDescent="0.3">
      <c r="A43" s="450" t="str">
        <f>IF(Tartalom!$G$3=1,Nyelv!B358,IF(Tartalom!$G$3=2,Nyelv!C358,IF(Tartalom!$G$3=3,Nyelv!D358,Nyelv!E358)))</f>
        <v>27. Devizás pénzeszközök átértékelése +/-</v>
      </c>
      <c r="B43" s="451"/>
      <c r="C43" s="452">
        <f>D43+E43</f>
        <v>0</v>
      </c>
      <c r="D43" s="453"/>
      <c r="E43" s="454"/>
    </row>
    <row r="44" spans="1:5" ht="13.2" x14ac:dyDescent="0.3">
      <c r="A44" s="753" t="str">
        <f>IF(Tartalom!$G$3=1,Nyelv!B359,IF(Tartalom!$G$3=2,Nyelv!C359,IF(Tartalom!$G$3=3,Nyelv!D359,Nyelv!E359)))</f>
        <v>V. Pénzeszközök mérleg szerinti változása (IV+27. sorok) +/-</v>
      </c>
      <c r="B44" s="455">
        <f>B42+B43</f>
        <v>0</v>
      </c>
      <c r="C44" s="456">
        <f>C42+C43</f>
        <v>0</v>
      </c>
      <c r="D44" s="457">
        <f>D42+D43</f>
        <v>0</v>
      </c>
      <c r="E44" s="456">
        <f>E42+E43</f>
        <v>0</v>
      </c>
    </row>
    <row r="45" spans="1:5" ht="13.2" x14ac:dyDescent="0.3">
      <c r="A45" s="400"/>
      <c r="B45" s="403"/>
      <c r="C45" s="403"/>
      <c r="D45" s="403"/>
      <c r="E45" s="403"/>
    </row>
    <row r="46" spans="1:5" ht="13.2" x14ac:dyDescent="0.3">
      <c r="A46" s="458"/>
      <c r="B46" s="459" t="s">
        <v>143</v>
      </c>
      <c r="C46" s="460" t="s">
        <v>144</v>
      </c>
      <c r="D46" s="461"/>
      <c r="E46" s="461"/>
    </row>
    <row r="47" spans="1:5" ht="13.2" x14ac:dyDescent="0.3">
      <c r="B47" s="458" t="s">
        <v>145</v>
      </c>
      <c r="C47" s="462">
        <f>Import_M!F55-Import_M!D55</f>
        <v>0</v>
      </c>
      <c r="D47" s="458"/>
      <c r="E47" s="461"/>
    </row>
    <row r="48" spans="1:5" ht="13.2" x14ac:dyDescent="0.3">
      <c r="B48" s="458" t="s">
        <v>146</v>
      </c>
      <c r="C48" s="462">
        <f>C44-C47</f>
        <v>0</v>
      </c>
    </row>
  </sheetData>
  <mergeCells count="1">
    <mergeCell ref="A6:C6"/>
  </mergeCells>
  <pageMargins left="1.1023622047244099" right="0.70866141732283505" top="0.74803149606299202" bottom="0.74803149606299202" header="0.31496062992126" footer="0.31496062992126"/>
  <pageSetup paperSize="9" orientation="portrait" r:id="rId1"/>
  <headerFooter>
    <oddFooter>&amp;R&amp;"Arial Narrow,Normál"&amp;9DigitAudit/AuditBeszámoló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C294"/>
  <sheetViews>
    <sheetView showGridLines="0" workbookViewId="0"/>
  </sheetViews>
  <sheetFormatPr defaultColWidth="8.90625" defaultRowHeight="15" customHeight="1" x14ac:dyDescent="0.25"/>
  <cols>
    <col min="1" max="1" width="32.36328125" style="311" customWidth="1"/>
    <col min="2" max="2" width="8.54296875" style="311" customWidth="1"/>
    <col min="3" max="3" width="8.90625" style="311" customWidth="1"/>
    <col min="4" max="16384" width="8.90625" style="311"/>
  </cols>
  <sheetData>
    <row r="1" spans="1:3" ht="16.5" customHeight="1" x14ac:dyDescent="0.25">
      <c r="A1" s="463">
        <f>Alapa!C17</f>
        <v>0</v>
      </c>
      <c r="B1" s="131"/>
      <c r="C1" s="180"/>
    </row>
    <row r="2" spans="1:3" ht="16.5" customHeight="1" x14ac:dyDescent="0.25">
      <c r="A2" s="463" t="str">
        <f>CONCATENATE("Üzleti év:   ",Alapa!$C$11)</f>
        <v xml:space="preserve">Üzleti év:   </v>
      </c>
      <c r="B2" s="131"/>
      <c r="C2" s="464" t="s">
        <v>68</v>
      </c>
    </row>
    <row r="3" spans="1:3" ht="16.5" customHeight="1" x14ac:dyDescent="0.25">
      <c r="A3" s="168"/>
      <c r="B3" s="131"/>
    </row>
    <row r="4" spans="1:3" ht="16.5" customHeight="1" x14ac:dyDescent="0.25">
      <c r="A4" s="168"/>
      <c r="B4" s="131"/>
    </row>
    <row r="5" spans="1:3" ht="16.5" customHeight="1" x14ac:dyDescent="0.25">
      <c r="A5" s="465" t="s">
        <v>42</v>
      </c>
      <c r="B5" s="131"/>
    </row>
    <row r="6" spans="1:3" ht="16.5" customHeight="1" x14ac:dyDescent="0.25">
      <c r="A6" s="129"/>
      <c r="B6" s="131"/>
    </row>
    <row r="7" spans="1:3" x14ac:dyDescent="0.25">
      <c r="A7" s="129"/>
      <c r="B7" s="131"/>
    </row>
    <row r="8" spans="1:3" x14ac:dyDescent="0.25">
      <c r="A8" s="129"/>
      <c r="B8" s="131"/>
    </row>
    <row r="9" spans="1:3" x14ac:dyDescent="0.25">
      <c r="A9" s="129"/>
      <c r="B9" s="131"/>
    </row>
    <row r="10" spans="1:3" ht="16.5" customHeight="1" x14ac:dyDescent="0.25">
      <c r="A10" s="129" t="s">
        <v>147</v>
      </c>
      <c r="B10" s="131" t="s">
        <v>148</v>
      </c>
    </row>
    <row r="11" spans="1:3" ht="16.5" customHeight="1" x14ac:dyDescent="0.25">
      <c r="A11" s="129"/>
      <c r="B11" s="466"/>
    </row>
    <row r="12" spans="1:3" ht="16.5" customHeight="1" x14ac:dyDescent="0.25">
      <c r="A12" s="129"/>
      <c r="B12" s="466"/>
    </row>
    <row r="13" spans="1:3" ht="16.5" customHeight="1" x14ac:dyDescent="0.25">
      <c r="A13" s="129"/>
      <c r="B13" s="466"/>
    </row>
    <row r="14" spans="1:3" ht="16.5" customHeight="1" x14ac:dyDescent="0.25">
      <c r="A14" s="129"/>
      <c r="B14" s="466"/>
    </row>
    <row r="15" spans="1:3" ht="16.5" customHeight="1" x14ac:dyDescent="0.25">
      <c r="A15" s="129"/>
      <c r="B15" s="466"/>
    </row>
    <row r="16" spans="1:3" ht="16.5" customHeight="1" x14ac:dyDescent="0.25">
      <c r="A16" s="129"/>
      <c r="B16" s="466"/>
    </row>
    <row r="17" spans="1:2" ht="16.5" customHeight="1" x14ac:dyDescent="0.25">
      <c r="A17" s="129"/>
      <c r="B17" s="466"/>
    </row>
    <row r="18" spans="1:2" ht="16.5" customHeight="1" x14ac:dyDescent="0.25">
      <c r="A18" s="129"/>
      <c r="B18" s="466"/>
    </row>
    <row r="19" spans="1:2" ht="16.5" customHeight="1" x14ac:dyDescent="0.25">
      <c r="A19" s="129"/>
      <c r="B19" s="466"/>
    </row>
    <row r="20" spans="1:2" ht="16.5" customHeight="1" x14ac:dyDescent="0.25">
      <c r="A20" s="129"/>
      <c r="B20" s="466"/>
    </row>
    <row r="21" spans="1:2" ht="16.5" customHeight="1" x14ac:dyDescent="0.25">
      <c r="A21" s="129"/>
      <c r="B21" s="466"/>
    </row>
    <row r="22" spans="1:2" ht="16.5" customHeight="1" x14ac:dyDescent="0.25">
      <c r="A22" s="129"/>
      <c r="B22" s="466"/>
    </row>
    <row r="23" spans="1:2" ht="16.5" customHeight="1" x14ac:dyDescent="0.25">
      <c r="A23" s="129"/>
      <c r="B23" s="466"/>
    </row>
    <row r="24" spans="1:2" ht="16.5" customHeight="1" x14ac:dyDescent="0.25">
      <c r="A24" s="129"/>
      <c r="B24" s="131"/>
    </row>
    <row r="25" spans="1:2" ht="16.5" customHeight="1" x14ac:dyDescent="0.25">
      <c r="A25" s="129"/>
      <c r="B25" s="131"/>
    </row>
    <row r="26" spans="1:2" ht="16.5" customHeight="1" x14ac:dyDescent="0.25">
      <c r="A26" s="129" t="s">
        <v>149</v>
      </c>
      <c r="B26" s="131" t="s">
        <v>148</v>
      </c>
    </row>
    <row r="27" spans="1:2" ht="16.5" customHeight="1" x14ac:dyDescent="0.25">
      <c r="A27" s="129"/>
      <c r="B27" s="466"/>
    </row>
    <row r="28" spans="1:2" ht="16.5" customHeight="1" x14ac:dyDescent="0.25">
      <c r="A28" s="129"/>
      <c r="B28" s="466"/>
    </row>
    <row r="29" spans="1:2" ht="16.5" customHeight="1" x14ac:dyDescent="0.25">
      <c r="A29" s="129"/>
      <c r="B29" s="466"/>
    </row>
    <row r="30" spans="1:2" ht="16.5" customHeight="1" x14ac:dyDescent="0.25">
      <c r="A30" s="129"/>
      <c r="B30" s="466"/>
    </row>
    <row r="31" spans="1:2" ht="16.5" customHeight="1" x14ac:dyDescent="0.25">
      <c r="A31" s="129"/>
      <c r="B31" s="466"/>
    </row>
    <row r="32" spans="1:2" x14ac:dyDescent="0.25">
      <c r="A32" s="129"/>
      <c r="B32" s="466"/>
    </row>
    <row r="33" spans="1:2" ht="16.5" customHeight="1" x14ac:dyDescent="0.25">
      <c r="A33" s="129"/>
      <c r="B33" s="466"/>
    </row>
    <row r="34" spans="1:2" ht="16.5" customHeight="1" x14ac:dyDescent="0.25">
      <c r="A34" s="129"/>
      <c r="B34" s="466"/>
    </row>
    <row r="35" spans="1:2" ht="16.5" customHeight="1" x14ac:dyDescent="0.25">
      <c r="A35" s="129"/>
      <c r="B35" s="466"/>
    </row>
    <row r="36" spans="1:2" ht="16.5" customHeight="1" x14ac:dyDescent="0.25">
      <c r="A36" s="129"/>
      <c r="B36" s="466"/>
    </row>
    <row r="37" spans="1:2" ht="16.5" customHeight="1" x14ac:dyDescent="0.25">
      <c r="A37" s="129"/>
      <c r="B37" s="466"/>
    </row>
    <row r="38" spans="1:2" ht="16.5" customHeight="1" x14ac:dyDescent="0.25">
      <c r="A38" s="129"/>
      <c r="B38" s="466"/>
    </row>
    <row r="39" spans="1:2" ht="16.5" customHeight="1" x14ac:dyDescent="0.25">
      <c r="A39" s="129"/>
      <c r="B39" s="466"/>
    </row>
    <row r="40" spans="1:2" ht="16.5" customHeight="1" x14ac:dyDescent="0.25">
      <c r="A40" s="129"/>
      <c r="B40" s="466"/>
    </row>
    <row r="41" spans="1:2" ht="16.5" customHeight="1" x14ac:dyDescent="0.25">
      <c r="A41" s="129"/>
      <c r="B41" s="466"/>
    </row>
    <row r="42" spans="1:2" ht="16.5" customHeight="1" x14ac:dyDescent="0.25">
      <c r="A42" s="129"/>
      <c r="B42" s="466"/>
    </row>
    <row r="43" spans="1:2" ht="16.5" customHeight="1" x14ac:dyDescent="0.25">
      <c r="A43" s="129"/>
      <c r="B43" s="466"/>
    </row>
    <row r="44" spans="1:2" ht="16.5" customHeight="1" x14ac:dyDescent="0.25">
      <c r="A44" s="129"/>
      <c r="B44" s="466"/>
    </row>
    <row r="45" spans="1:2" ht="16.5" customHeight="1" x14ac:dyDescent="0.25">
      <c r="A45" s="129"/>
      <c r="B45" s="466"/>
    </row>
    <row r="46" spans="1:2" ht="16.5" customHeight="1" x14ac:dyDescent="0.25">
      <c r="A46" s="129"/>
      <c r="B46" s="466"/>
    </row>
    <row r="47" spans="1:2" ht="16.5" customHeight="1" x14ac:dyDescent="0.25">
      <c r="A47" s="129"/>
      <c r="B47" s="466"/>
    </row>
    <row r="48" spans="1:2" ht="16.5" customHeight="1" x14ac:dyDescent="0.25">
      <c r="A48" s="129"/>
      <c r="B48" s="466"/>
    </row>
    <row r="49" spans="1:2" ht="16.5" customHeight="1" x14ac:dyDescent="0.25">
      <c r="A49" s="129"/>
      <c r="B49" s="466"/>
    </row>
    <row r="50" spans="1:2" ht="16.5" customHeight="1" x14ac:dyDescent="0.25">
      <c r="A50" s="129"/>
      <c r="B50" s="466"/>
    </row>
    <row r="51" spans="1:2" ht="16.5" customHeight="1" x14ac:dyDescent="0.25">
      <c r="A51" s="129"/>
      <c r="B51" s="131"/>
    </row>
    <row r="52" spans="1:2" ht="16.5" customHeight="1" x14ac:dyDescent="0.25">
      <c r="A52" s="129"/>
      <c r="B52" s="131"/>
    </row>
    <row r="53" spans="1:2" ht="16.5" customHeight="1" x14ac:dyDescent="0.25">
      <c r="A53" s="129"/>
      <c r="B53" s="131"/>
    </row>
    <row r="54" spans="1:2" ht="16.5" customHeight="1" x14ac:dyDescent="0.25">
      <c r="A54" s="129"/>
      <c r="B54" s="131"/>
    </row>
    <row r="55" spans="1:2" ht="16.5" customHeight="1" x14ac:dyDescent="0.25">
      <c r="A55" s="129"/>
      <c r="B55" s="131"/>
    </row>
    <row r="56" spans="1:2" ht="16.5" customHeight="1" x14ac:dyDescent="0.25">
      <c r="A56" s="129"/>
      <c r="B56" s="131"/>
    </row>
    <row r="57" spans="1:2" ht="16.5" customHeight="1" x14ac:dyDescent="0.25">
      <c r="A57" s="129"/>
      <c r="B57" s="131"/>
    </row>
    <row r="58" spans="1:2" ht="16.5" customHeight="1" x14ac:dyDescent="0.25">
      <c r="A58" s="129"/>
      <c r="B58" s="131"/>
    </row>
    <row r="59" spans="1:2" ht="16.5" customHeight="1" x14ac:dyDescent="0.25">
      <c r="A59" s="129"/>
      <c r="B59" s="131"/>
    </row>
    <row r="60" spans="1:2" ht="16.5" customHeight="1" x14ac:dyDescent="0.25">
      <c r="A60" s="129"/>
      <c r="B60" s="131"/>
    </row>
    <row r="61" spans="1:2" ht="16.5" customHeight="1" x14ac:dyDescent="0.25">
      <c r="A61" s="129"/>
      <c r="B61" s="131"/>
    </row>
    <row r="62" spans="1:2" ht="16.5" customHeight="1" x14ac:dyDescent="0.25">
      <c r="A62" s="129"/>
      <c r="B62" s="131"/>
    </row>
    <row r="63" spans="1:2" ht="16.5" customHeight="1" x14ac:dyDescent="0.25">
      <c r="A63" s="129"/>
      <c r="B63" s="131"/>
    </row>
    <row r="64" spans="1:2" ht="16.5" customHeight="1" x14ac:dyDescent="0.25">
      <c r="A64" s="129"/>
      <c r="B64" s="131"/>
    </row>
    <row r="65" spans="1:2" ht="16.5" customHeight="1" x14ac:dyDescent="0.25">
      <c r="A65" s="129"/>
      <c r="B65" s="131"/>
    </row>
    <row r="66" spans="1:2" ht="16.5" customHeight="1" x14ac:dyDescent="0.25">
      <c r="A66" s="129"/>
      <c r="B66" s="131"/>
    </row>
    <row r="67" spans="1:2" ht="16.5" customHeight="1" x14ac:dyDescent="0.25">
      <c r="A67" s="129"/>
      <c r="B67" s="131"/>
    </row>
    <row r="68" spans="1:2" ht="16.5" customHeight="1" x14ac:dyDescent="0.25">
      <c r="A68" s="129"/>
      <c r="B68" s="131"/>
    </row>
    <row r="69" spans="1:2" ht="16.5" customHeight="1" x14ac:dyDescent="0.25">
      <c r="A69" s="129"/>
      <c r="B69" s="131"/>
    </row>
    <row r="70" spans="1:2" ht="15" customHeight="1" x14ac:dyDescent="0.25">
      <c r="A70" s="129"/>
      <c r="B70" s="131"/>
    </row>
    <row r="71" spans="1:2" ht="15" customHeight="1" x14ac:dyDescent="0.25">
      <c r="A71" s="129"/>
      <c r="B71" s="131"/>
    </row>
    <row r="72" spans="1:2" ht="15" customHeight="1" x14ac:dyDescent="0.25">
      <c r="A72" s="129"/>
      <c r="B72" s="131"/>
    </row>
    <row r="73" spans="1:2" ht="15" customHeight="1" x14ac:dyDescent="0.25">
      <c r="A73" s="129"/>
      <c r="B73" s="131"/>
    </row>
    <row r="74" spans="1:2" ht="15" customHeight="1" x14ac:dyDescent="0.25">
      <c r="A74" s="129"/>
      <c r="B74" s="131"/>
    </row>
    <row r="75" spans="1:2" ht="15" customHeight="1" x14ac:dyDescent="0.25">
      <c r="A75" s="129"/>
      <c r="B75" s="131"/>
    </row>
    <row r="76" spans="1:2" ht="15" customHeight="1" x14ac:dyDescent="0.25">
      <c r="A76" s="129"/>
      <c r="B76" s="131"/>
    </row>
    <row r="77" spans="1:2" ht="15" customHeight="1" x14ac:dyDescent="0.25">
      <c r="A77" s="129"/>
      <c r="B77" s="131"/>
    </row>
    <row r="78" spans="1:2" ht="15" customHeight="1" x14ac:dyDescent="0.25">
      <c r="A78" s="129"/>
      <c r="B78" s="131"/>
    </row>
    <row r="79" spans="1:2" ht="15" customHeight="1" x14ac:dyDescent="0.25">
      <c r="A79" s="129"/>
      <c r="B79" s="131"/>
    </row>
    <row r="80" spans="1:2" ht="15" customHeight="1" x14ac:dyDescent="0.25">
      <c r="A80" s="129"/>
      <c r="B80" s="131"/>
    </row>
    <row r="81" spans="1:2" ht="15" customHeight="1" x14ac:dyDescent="0.25">
      <c r="A81" s="129"/>
      <c r="B81" s="131"/>
    </row>
    <row r="82" spans="1:2" x14ac:dyDescent="0.25">
      <c r="A82" s="129"/>
      <c r="B82" s="131"/>
    </row>
    <row r="83" spans="1:2" x14ac:dyDescent="0.25">
      <c r="A83" s="129"/>
      <c r="B83" s="131"/>
    </row>
    <row r="84" spans="1:2" x14ac:dyDescent="0.25">
      <c r="A84" s="129"/>
      <c r="B84" s="131"/>
    </row>
    <row r="85" spans="1:2" x14ac:dyDescent="0.25">
      <c r="A85" s="129"/>
      <c r="B85" s="131"/>
    </row>
    <row r="86" spans="1:2" x14ac:dyDescent="0.25">
      <c r="A86" s="129"/>
      <c r="B86" s="131"/>
    </row>
    <row r="87" spans="1:2" x14ac:dyDescent="0.25">
      <c r="A87" s="129"/>
      <c r="B87" s="131"/>
    </row>
    <row r="88" spans="1:2" x14ac:dyDescent="0.25">
      <c r="A88" s="129"/>
      <c r="B88" s="131"/>
    </row>
    <row r="89" spans="1:2" x14ac:dyDescent="0.25">
      <c r="A89" s="129"/>
      <c r="B89" s="131"/>
    </row>
    <row r="90" spans="1:2" x14ac:dyDescent="0.25">
      <c r="A90" s="129"/>
      <c r="B90" s="131"/>
    </row>
    <row r="91" spans="1:2" x14ac:dyDescent="0.25">
      <c r="A91" s="129"/>
      <c r="B91" s="131"/>
    </row>
    <row r="92" spans="1:2" x14ac:dyDescent="0.25">
      <c r="A92" s="129"/>
      <c r="B92" s="131"/>
    </row>
    <row r="93" spans="1:2" x14ac:dyDescent="0.25">
      <c r="A93" s="129"/>
      <c r="B93" s="131"/>
    </row>
    <row r="94" spans="1:2" x14ac:dyDescent="0.25">
      <c r="A94" s="129"/>
      <c r="B94" s="131"/>
    </row>
    <row r="95" spans="1:2" x14ac:dyDescent="0.25">
      <c r="A95" s="129"/>
      <c r="B95" s="131"/>
    </row>
    <row r="96" spans="1:2" x14ac:dyDescent="0.25">
      <c r="A96" s="129"/>
      <c r="B96" s="131"/>
    </row>
    <row r="97" spans="1:2" x14ac:dyDescent="0.25">
      <c r="A97" s="129"/>
      <c r="B97" s="131"/>
    </row>
    <row r="98" spans="1:2" x14ac:dyDescent="0.25">
      <c r="A98" s="129"/>
      <c r="B98" s="131"/>
    </row>
    <row r="99" spans="1:2" x14ac:dyDescent="0.25">
      <c r="A99" s="129"/>
      <c r="B99" s="131"/>
    </row>
    <row r="100" spans="1:2" x14ac:dyDescent="0.25">
      <c r="A100" s="129"/>
      <c r="B100" s="131"/>
    </row>
    <row r="101" spans="1:2" x14ac:dyDescent="0.25">
      <c r="A101" s="129"/>
      <c r="B101" s="131"/>
    </row>
    <row r="102" spans="1:2" x14ac:dyDescent="0.25">
      <c r="A102" s="129"/>
      <c r="B102" s="131"/>
    </row>
    <row r="103" spans="1:2" x14ac:dyDescent="0.25">
      <c r="A103" s="129"/>
      <c r="B103" s="131"/>
    </row>
    <row r="104" spans="1:2" x14ac:dyDescent="0.25">
      <c r="A104" s="129"/>
      <c r="B104" s="131"/>
    </row>
    <row r="105" spans="1:2" x14ac:dyDescent="0.25">
      <c r="A105" s="129"/>
      <c r="B105" s="131"/>
    </row>
    <row r="106" spans="1:2" x14ac:dyDescent="0.25">
      <c r="A106" s="129"/>
      <c r="B106" s="131"/>
    </row>
    <row r="107" spans="1:2" x14ac:dyDescent="0.25">
      <c r="A107" s="129"/>
      <c r="B107" s="131"/>
    </row>
    <row r="108" spans="1:2" x14ac:dyDescent="0.25">
      <c r="A108" s="129"/>
      <c r="B108" s="131"/>
    </row>
    <row r="109" spans="1:2" x14ac:dyDescent="0.25">
      <c r="A109" s="129"/>
      <c r="B109" s="131"/>
    </row>
    <row r="110" spans="1:2" x14ac:dyDescent="0.25">
      <c r="A110" s="129"/>
      <c r="B110" s="131"/>
    </row>
    <row r="111" spans="1:2" x14ac:dyDescent="0.25">
      <c r="A111" s="129"/>
      <c r="B111" s="131"/>
    </row>
    <row r="112" spans="1:2" x14ac:dyDescent="0.25">
      <c r="A112" s="129"/>
      <c r="B112" s="131"/>
    </row>
    <row r="113" spans="1:2" x14ac:dyDescent="0.25">
      <c r="A113" s="129"/>
      <c r="B113" s="131"/>
    </row>
    <row r="114" spans="1:2" x14ac:dyDescent="0.25">
      <c r="A114" s="129"/>
      <c r="B114" s="131"/>
    </row>
    <row r="115" spans="1:2" x14ac:dyDescent="0.25">
      <c r="A115" s="129"/>
      <c r="B115" s="131"/>
    </row>
    <row r="116" spans="1:2" x14ac:dyDescent="0.25">
      <c r="A116" s="129"/>
      <c r="B116" s="131"/>
    </row>
    <row r="117" spans="1:2" x14ac:dyDescent="0.25">
      <c r="A117" s="129"/>
      <c r="B117" s="131"/>
    </row>
    <row r="118" spans="1:2" x14ac:dyDescent="0.25">
      <c r="A118" s="129"/>
      <c r="B118" s="131"/>
    </row>
    <row r="119" spans="1:2" x14ac:dyDescent="0.25">
      <c r="A119" s="129"/>
      <c r="B119" s="131"/>
    </row>
    <row r="120" spans="1:2" x14ac:dyDescent="0.25">
      <c r="A120" s="129"/>
      <c r="B120" s="131"/>
    </row>
    <row r="121" spans="1:2" x14ac:dyDescent="0.25">
      <c r="A121" s="129"/>
      <c r="B121" s="131"/>
    </row>
    <row r="122" spans="1:2" x14ac:dyDescent="0.25">
      <c r="A122" s="129"/>
      <c r="B122" s="131"/>
    </row>
    <row r="123" spans="1:2" x14ac:dyDescent="0.25">
      <c r="A123" s="129"/>
      <c r="B123" s="131"/>
    </row>
    <row r="124" spans="1:2" x14ac:dyDescent="0.25">
      <c r="A124" s="129"/>
      <c r="B124" s="131"/>
    </row>
    <row r="125" spans="1:2" x14ac:dyDescent="0.25">
      <c r="A125" s="129"/>
      <c r="B125" s="131"/>
    </row>
    <row r="126" spans="1:2" x14ac:dyDescent="0.25">
      <c r="A126" s="129"/>
      <c r="B126" s="131"/>
    </row>
    <row r="127" spans="1:2" x14ac:dyDescent="0.25">
      <c r="A127" s="129"/>
      <c r="B127" s="131"/>
    </row>
    <row r="128" spans="1:2" x14ac:dyDescent="0.25">
      <c r="A128" s="129"/>
      <c r="B128" s="131"/>
    </row>
    <row r="129" spans="1:2" x14ac:dyDescent="0.25">
      <c r="A129" s="129"/>
      <c r="B129" s="131"/>
    </row>
    <row r="130" spans="1:2" x14ac:dyDescent="0.25">
      <c r="A130" s="129"/>
      <c r="B130" s="131"/>
    </row>
    <row r="131" spans="1:2" x14ac:dyDescent="0.25">
      <c r="A131" s="129"/>
      <c r="B131" s="131"/>
    </row>
    <row r="132" spans="1:2" x14ac:dyDescent="0.25">
      <c r="A132" s="129"/>
      <c r="B132" s="131"/>
    </row>
    <row r="133" spans="1:2" x14ac:dyDescent="0.25">
      <c r="A133" s="129"/>
      <c r="B133" s="131"/>
    </row>
    <row r="134" spans="1:2" x14ac:dyDescent="0.25">
      <c r="A134" s="129"/>
      <c r="B134" s="131"/>
    </row>
    <row r="135" spans="1:2" x14ac:dyDescent="0.25">
      <c r="A135" s="129"/>
      <c r="B135" s="131"/>
    </row>
    <row r="136" spans="1:2" x14ac:dyDescent="0.25">
      <c r="A136" s="129"/>
      <c r="B136" s="131"/>
    </row>
    <row r="137" spans="1:2" x14ac:dyDescent="0.25">
      <c r="A137" s="129"/>
      <c r="B137" s="131"/>
    </row>
    <row r="138" spans="1:2" x14ac:dyDescent="0.25">
      <c r="A138" s="129"/>
      <c r="B138" s="131"/>
    </row>
    <row r="139" spans="1:2" x14ac:dyDescent="0.25">
      <c r="A139" s="129"/>
      <c r="B139" s="131"/>
    </row>
    <row r="140" spans="1:2" x14ac:dyDescent="0.25">
      <c r="A140" s="129"/>
      <c r="B140" s="131"/>
    </row>
    <row r="141" spans="1:2" x14ac:dyDescent="0.25">
      <c r="A141" s="129"/>
      <c r="B141" s="131"/>
    </row>
    <row r="142" spans="1:2" x14ac:dyDescent="0.25">
      <c r="A142" s="129"/>
      <c r="B142" s="131"/>
    </row>
    <row r="143" spans="1:2" x14ac:dyDescent="0.25">
      <c r="A143" s="129"/>
      <c r="B143" s="131"/>
    </row>
    <row r="144" spans="1:2" x14ac:dyDescent="0.25">
      <c r="A144" s="129"/>
      <c r="B144" s="131"/>
    </row>
    <row r="145" spans="1:2" x14ac:dyDescent="0.25">
      <c r="A145" s="129"/>
      <c r="B145" s="131"/>
    </row>
    <row r="146" spans="1:2" x14ac:dyDescent="0.25">
      <c r="A146" s="129"/>
      <c r="B146" s="131"/>
    </row>
    <row r="147" spans="1:2" x14ac:dyDescent="0.25">
      <c r="A147" s="129"/>
      <c r="B147" s="131"/>
    </row>
    <row r="148" spans="1:2" x14ac:dyDescent="0.25">
      <c r="A148" s="129"/>
      <c r="B148" s="131"/>
    </row>
    <row r="149" spans="1:2" x14ac:dyDescent="0.25">
      <c r="A149" s="129"/>
      <c r="B149" s="131"/>
    </row>
    <row r="150" spans="1:2" x14ac:dyDescent="0.25">
      <c r="A150" s="129"/>
      <c r="B150" s="131"/>
    </row>
    <row r="151" spans="1:2" x14ac:dyDescent="0.25">
      <c r="A151" s="129"/>
      <c r="B151" s="131"/>
    </row>
    <row r="152" spans="1:2" x14ac:dyDescent="0.25">
      <c r="A152" s="129"/>
      <c r="B152" s="131"/>
    </row>
    <row r="153" spans="1:2" x14ac:dyDescent="0.25">
      <c r="A153" s="129"/>
      <c r="B153" s="131"/>
    </row>
    <row r="154" spans="1:2" x14ac:dyDescent="0.25">
      <c r="A154" s="129"/>
      <c r="B154" s="131"/>
    </row>
    <row r="155" spans="1:2" x14ac:dyDescent="0.25">
      <c r="A155" s="129"/>
      <c r="B155" s="131"/>
    </row>
    <row r="156" spans="1:2" x14ac:dyDescent="0.25">
      <c r="A156" s="129"/>
      <c r="B156" s="131"/>
    </row>
    <row r="157" spans="1:2" x14ac:dyDescent="0.25">
      <c r="A157" s="129"/>
      <c r="B157" s="131"/>
    </row>
    <row r="158" spans="1:2" x14ac:dyDescent="0.25">
      <c r="A158" s="129"/>
      <c r="B158" s="131"/>
    </row>
    <row r="159" spans="1:2" x14ac:dyDescent="0.25">
      <c r="A159" s="129"/>
      <c r="B159" s="131"/>
    </row>
    <row r="160" spans="1:2" x14ac:dyDescent="0.25">
      <c r="A160" s="129"/>
      <c r="B160" s="131"/>
    </row>
    <row r="161" spans="1:2" x14ac:dyDescent="0.25">
      <c r="A161" s="129"/>
      <c r="B161" s="131"/>
    </row>
    <row r="162" spans="1:2" x14ac:dyDescent="0.25">
      <c r="A162" s="129"/>
      <c r="B162" s="131"/>
    </row>
    <row r="163" spans="1:2" x14ac:dyDescent="0.25">
      <c r="A163" s="129"/>
      <c r="B163" s="131"/>
    </row>
    <row r="164" spans="1:2" x14ac:dyDescent="0.25">
      <c r="A164" s="129"/>
      <c r="B164" s="131"/>
    </row>
    <row r="165" spans="1:2" x14ac:dyDescent="0.25">
      <c r="A165" s="129"/>
      <c r="B165" s="131"/>
    </row>
    <row r="166" spans="1:2" x14ac:dyDescent="0.25">
      <c r="A166" s="129"/>
      <c r="B166" s="131"/>
    </row>
    <row r="167" spans="1:2" x14ac:dyDescent="0.25">
      <c r="A167" s="129"/>
      <c r="B167" s="131"/>
    </row>
    <row r="168" spans="1:2" x14ac:dyDescent="0.25">
      <c r="A168" s="129"/>
      <c r="B168" s="131"/>
    </row>
    <row r="169" spans="1:2" x14ac:dyDescent="0.25">
      <c r="A169" s="129"/>
      <c r="B169" s="131"/>
    </row>
    <row r="170" spans="1:2" x14ac:dyDescent="0.25">
      <c r="A170" s="129"/>
      <c r="B170" s="131"/>
    </row>
    <row r="171" spans="1:2" x14ac:dyDescent="0.25">
      <c r="A171" s="129"/>
      <c r="B171" s="131"/>
    </row>
    <row r="172" spans="1:2" x14ac:dyDescent="0.25">
      <c r="A172" s="129"/>
      <c r="B172" s="131"/>
    </row>
    <row r="173" spans="1:2" x14ac:dyDescent="0.25">
      <c r="A173" s="129"/>
      <c r="B173" s="131"/>
    </row>
    <row r="174" spans="1:2" x14ac:dyDescent="0.25">
      <c r="A174" s="129"/>
      <c r="B174" s="131"/>
    </row>
    <row r="175" spans="1:2" x14ac:dyDescent="0.25">
      <c r="A175" s="129"/>
      <c r="B175" s="131"/>
    </row>
    <row r="176" spans="1:2" x14ac:dyDescent="0.25">
      <c r="A176" s="129"/>
      <c r="B176" s="131"/>
    </row>
    <row r="177" spans="1:2" x14ac:dyDescent="0.25">
      <c r="A177" s="129"/>
      <c r="B177" s="131"/>
    </row>
    <row r="178" spans="1:2" x14ac:dyDescent="0.25">
      <c r="A178" s="129"/>
      <c r="B178" s="131"/>
    </row>
    <row r="179" spans="1:2" x14ac:dyDescent="0.25">
      <c r="A179" s="129"/>
      <c r="B179" s="131"/>
    </row>
    <row r="180" spans="1:2" x14ac:dyDescent="0.25">
      <c r="A180" s="129"/>
      <c r="B180" s="131"/>
    </row>
    <row r="181" spans="1:2" x14ac:dyDescent="0.25">
      <c r="A181" s="129"/>
      <c r="B181" s="131"/>
    </row>
    <row r="182" spans="1:2" x14ac:dyDescent="0.25">
      <c r="A182" s="129"/>
      <c r="B182" s="131"/>
    </row>
    <row r="183" spans="1:2" x14ac:dyDescent="0.25">
      <c r="A183" s="129"/>
      <c r="B183" s="131"/>
    </row>
    <row r="184" spans="1:2" x14ac:dyDescent="0.25">
      <c r="A184" s="129"/>
      <c r="B184" s="131"/>
    </row>
    <row r="185" spans="1:2" x14ac:dyDescent="0.25">
      <c r="A185" s="129"/>
      <c r="B185" s="131"/>
    </row>
    <row r="186" spans="1:2" x14ac:dyDescent="0.25">
      <c r="A186" s="129"/>
      <c r="B186" s="131"/>
    </row>
    <row r="187" spans="1:2" x14ac:dyDescent="0.25">
      <c r="A187" s="129"/>
      <c r="B187" s="131"/>
    </row>
    <row r="188" spans="1:2" x14ac:dyDescent="0.25">
      <c r="A188" s="129"/>
      <c r="B188" s="131"/>
    </row>
    <row r="189" spans="1:2" x14ac:dyDescent="0.25">
      <c r="A189" s="129"/>
      <c r="B189" s="131"/>
    </row>
    <row r="190" spans="1:2" x14ac:dyDescent="0.25">
      <c r="A190" s="129"/>
      <c r="B190" s="131"/>
    </row>
    <row r="191" spans="1:2" x14ac:dyDescent="0.25">
      <c r="A191" s="129"/>
      <c r="B191" s="131"/>
    </row>
    <row r="192" spans="1:2" x14ac:dyDescent="0.25">
      <c r="A192" s="129"/>
      <c r="B192" s="131"/>
    </row>
    <row r="193" spans="1:2" x14ac:dyDescent="0.25">
      <c r="A193" s="129"/>
      <c r="B193" s="131"/>
    </row>
    <row r="194" spans="1:2" x14ac:dyDescent="0.25">
      <c r="A194" s="129"/>
      <c r="B194" s="131"/>
    </row>
    <row r="195" spans="1:2" x14ac:dyDescent="0.25">
      <c r="A195" s="129"/>
      <c r="B195" s="131"/>
    </row>
    <row r="196" spans="1:2" x14ac:dyDescent="0.25">
      <c r="A196" s="129"/>
      <c r="B196" s="131"/>
    </row>
    <row r="197" spans="1:2" x14ac:dyDescent="0.25">
      <c r="A197" s="129"/>
      <c r="B197" s="131"/>
    </row>
    <row r="198" spans="1:2" x14ac:dyDescent="0.25">
      <c r="A198" s="129"/>
      <c r="B198" s="131"/>
    </row>
    <row r="199" spans="1:2" x14ac:dyDescent="0.25">
      <c r="A199" s="129"/>
      <c r="B199" s="131"/>
    </row>
    <row r="200" spans="1:2" x14ac:dyDescent="0.25">
      <c r="A200" s="129"/>
      <c r="B200" s="131"/>
    </row>
    <row r="201" spans="1:2" x14ac:dyDescent="0.25">
      <c r="A201" s="467"/>
      <c r="B201" s="180"/>
    </row>
    <row r="202" spans="1:2" x14ac:dyDescent="0.25">
      <c r="A202" s="467"/>
      <c r="B202" s="180"/>
    </row>
    <row r="203" spans="1:2" x14ac:dyDescent="0.25">
      <c r="A203" s="467"/>
      <c r="B203" s="180"/>
    </row>
    <row r="204" spans="1:2" x14ac:dyDescent="0.25">
      <c r="A204" s="467"/>
      <c r="B204" s="180"/>
    </row>
    <row r="205" spans="1:2" x14ac:dyDescent="0.25">
      <c r="A205" s="467"/>
      <c r="B205" s="180"/>
    </row>
    <row r="206" spans="1:2" x14ac:dyDescent="0.25">
      <c r="A206" s="467"/>
      <c r="B206" s="180"/>
    </row>
    <row r="207" spans="1:2" x14ac:dyDescent="0.25">
      <c r="A207" s="467"/>
      <c r="B207" s="180"/>
    </row>
    <row r="208" spans="1:2" x14ac:dyDescent="0.25">
      <c r="A208" s="467"/>
      <c r="B208" s="180"/>
    </row>
    <row r="209" spans="1:2" x14ac:dyDescent="0.25">
      <c r="A209" s="467"/>
      <c r="B209" s="180"/>
    </row>
    <row r="210" spans="1:2" x14ac:dyDescent="0.25">
      <c r="A210" s="467"/>
      <c r="B210" s="180"/>
    </row>
    <row r="211" spans="1:2" x14ac:dyDescent="0.25">
      <c r="A211" s="467"/>
      <c r="B211" s="180"/>
    </row>
    <row r="212" spans="1:2" x14ac:dyDescent="0.25">
      <c r="A212" s="467"/>
      <c r="B212" s="180"/>
    </row>
    <row r="213" spans="1:2" x14ac:dyDescent="0.25">
      <c r="A213" s="467"/>
      <c r="B213" s="180"/>
    </row>
    <row r="214" spans="1:2" x14ac:dyDescent="0.25">
      <c r="A214" s="467"/>
      <c r="B214" s="180"/>
    </row>
    <row r="215" spans="1:2" x14ac:dyDescent="0.25">
      <c r="A215" s="467"/>
      <c r="B215" s="180"/>
    </row>
    <row r="216" spans="1:2" x14ac:dyDescent="0.25">
      <c r="A216" s="467"/>
      <c r="B216" s="180"/>
    </row>
    <row r="217" spans="1:2" x14ac:dyDescent="0.25">
      <c r="A217" s="467"/>
      <c r="B217" s="180"/>
    </row>
    <row r="218" spans="1:2" x14ac:dyDescent="0.25">
      <c r="A218" s="467"/>
      <c r="B218" s="180"/>
    </row>
    <row r="219" spans="1:2" x14ac:dyDescent="0.25">
      <c r="A219" s="467"/>
      <c r="B219" s="180"/>
    </row>
    <row r="220" spans="1:2" x14ac:dyDescent="0.25">
      <c r="A220" s="467"/>
      <c r="B220" s="180"/>
    </row>
    <row r="221" spans="1:2" x14ac:dyDescent="0.25">
      <c r="A221" s="467"/>
      <c r="B221" s="180"/>
    </row>
    <row r="222" spans="1:2" x14ac:dyDescent="0.25">
      <c r="A222" s="467"/>
      <c r="B222" s="180"/>
    </row>
    <row r="223" spans="1:2" x14ac:dyDescent="0.25">
      <c r="A223" s="467"/>
      <c r="B223" s="180"/>
    </row>
    <row r="224" spans="1:2" x14ac:dyDescent="0.25">
      <c r="A224" s="467"/>
      <c r="B224" s="180"/>
    </row>
    <row r="225" spans="1:2" x14ac:dyDescent="0.25">
      <c r="A225" s="467"/>
      <c r="B225" s="180"/>
    </row>
    <row r="226" spans="1:2" x14ac:dyDescent="0.25">
      <c r="A226" s="467"/>
      <c r="B226" s="180"/>
    </row>
    <row r="227" spans="1:2" x14ac:dyDescent="0.25">
      <c r="A227" s="467"/>
      <c r="B227" s="180"/>
    </row>
    <row r="228" spans="1:2" x14ac:dyDescent="0.25">
      <c r="A228" s="467"/>
      <c r="B228" s="180"/>
    </row>
    <row r="229" spans="1:2" x14ac:dyDescent="0.25">
      <c r="A229" s="467"/>
      <c r="B229" s="180"/>
    </row>
    <row r="230" spans="1:2" x14ac:dyDescent="0.25">
      <c r="A230" s="467"/>
      <c r="B230" s="180"/>
    </row>
    <row r="231" spans="1:2" x14ac:dyDescent="0.25">
      <c r="A231" s="467"/>
      <c r="B231" s="180"/>
    </row>
    <row r="232" spans="1:2" x14ac:dyDescent="0.25">
      <c r="A232" s="467"/>
      <c r="B232" s="180"/>
    </row>
    <row r="233" spans="1:2" x14ac:dyDescent="0.25">
      <c r="A233" s="467"/>
      <c r="B233" s="180"/>
    </row>
    <row r="234" spans="1:2" x14ac:dyDescent="0.25">
      <c r="A234" s="467"/>
      <c r="B234" s="180"/>
    </row>
    <row r="235" spans="1:2" x14ac:dyDescent="0.25">
      <c r="A235" s="467"/>
      <c r="B235" s="180"/>
    </row>
    <row r="236" spans="1:2" x14ac:dyDescent="0.25">
      <c r="A236" s="467"/>
      <c r="B236" s="180"/>
    </row>
    <row r="237" spans="1:2" x14ac:dyDescent="0.25">
      <c r="A237" s="467"/>
      <c r="B237" s="180"/>
    </row>
    <row r="238" spans="1:2" x14ac:dyDescent="0.25">
      <c r="A238" s="467"/>
      <c r="B238" s="180"/>
    </row>
    <row r="239" spans="1:2" x14ac:dyDescent="0.25">
      <c r="A239" s="467"/>
      <c r="B239" s="180"/>
    </row>
    <row r="240" spans="1:2" x14ac:dyDescent="0.25">
      <c r="A240" s="467"/>
      <c r="B240" s="180"/>
    </row>
    <row r="241" spans="1:2" x14ac:dyDescent="0.25">
      <c r="A241" s="467"/>
      <c r="B241" s="180"/>
    </row>
    <row r="242" spans="1:2" x14ac:dyDescent="0.25">
      <c r="A242" s="467"/>
      <c r="B242" s="180"/>
    </row>
    <row r="243" spans="1:2" x14ac:dyDescent="0.25">
      <c r="A243" s="467"/>
      <c r="B243" s="180"/>
    </row>
    <row r="244" spans="1:2" x14ac:dyDescent="0.25">
      <c r="A244" s="467"/>
      <c r="B244" s="180"/>
    </row>
    <row r="245" spans="1:2" x14ac:dyDescent="0.25">
      <c r="A245" s="467"/>
      <c r="B245" s="180"/>
    </row>
    <row r="246" spans="1:2" x14ac:dyDescent="0.25">
      <c r="A246" s="467"/>
      <c r="B246" s="180"/>
    </row>
    <row r="247" spans="1:2" x14ac:dyDescent="0.25">
      <c r="A247" s="467"/>
      <c r="B247" s="180"/>
    </row>
    <row r="248" spans="1:2" x14ac:dyDescent="0.25">
      <c r="A248" s="467"/>
      <c r="B248" s="180"/>
    </row>
    <row r="249" spans="1:2" x14ac:dyDescent="0.25">
      <c r="A249" s="467"/>
      <c r="B249" s="180"/>
    </row>
    <row r="250" spans="1:2" x14ac:dyDescent="0.25">
      <c r="A250" s="467"/>
      <c r="B250" s="180"/>
    </row>
    <row r="251" spans="1:2" x14ac:dyDescent="0.25">
      <c r="A251" s="467"/>
      <c r="B251" s="180"/>
    </row>
    <row r="252" spans="1:2" x14ac:dyDescent="0.25">
      <c r="A252" s="467"/>
      <c r="B252" s="180"/>
    </row>
    <row r="253" spans="1:2" x14ac:dyDescent="0.25">
      <c r="A253" s="467"/>
      <c r="B253" s="180"/>
    </row>
    <row r="254" spans="1:2" x14ac:dyDescent="0.25">
      <c r="A254" s="467"/>
      <c r="B254" s="180"/>
    </row>
    <row r="255" spans="1:2" x14ac:dyDescent="0.25">
      <c r="A255" s="467"/>
      <c r="B255" s="180"/>
    </row>
    <row r="256" spans="1:2" x14ac:dyDescent="0.25">
      <c r="A256" s="467"/>
      <c r="B256" s="180"/>
    </row>
    <row r="257" spans="1:2" x14ac:dyDescent="0.25">
      <c r="A257" s="467"/>
      <c r="B257" s="180"/>
    </row>
    <row r="258" spans="1:2" x14ac:dyDescent="0.25">
      <c r="A258" s="467"/>
      <c r="B258" s="180"/>
    </row>
    <row r="259" spans="1:2" x14ac:dyDescent="0.25">
      <c r="A259" s="467"/>
      <c r="B259" s="180"/>
    </row>
    <row r="260" spans="1:2" x14ac:dyDescent="0.25">
      <c r="A260" s="467"/>
      <c r="B260" s="180"/>
    </row>
    <row r="261" spans="1:2" x14ac:dyDescent="0.25">
      <c r="A261" s="467"/>
      <c r="B261" s="180"/>
    </row>
    <row r="262" spans="1:2" x14ac:dyDescent="0.25">
      <c r="A262" s="467"/>
      <c r="B262" s="180"/>
    </row>
    <row r="263" spans="1:2" x14ac:dyDescent="0.25">
      <c r="A263" s="467"/>
      <c r="B263" s="180"/>
    </row>
    <row r="264" spans="1:2" x14ac:dyDescent="0.25">
      <c r="A264" s="467"/>
      <c r="B264" s="180"/>
    </row>
    <row r="265" spans="1:2" x14ac:dyDescent="0.25">
      <c r="A265" s="467"/>
      <c r="B265" s="180"/>
    </row>
    <row r="266" spans="1:2" x14ac:dyDescent="0.25">
      <c r="A266" s="467"/>
      <c r="B266" s="180"/>
    </row>
    <row r="267" spans="1:2" x14ac:dyDescent="0.25">
      <c r="A267" s="467"/>
      <c r="B267" s="180"/>
    </row>
    <row r="268" spans="1:2" x14ac:dyDescent="0.25">
      <c r="A268" s="467"/>
      <c r="B268" s="180"/>
    </row>
    <row r="269" spans="1:2" x14ac:dyDescent="0.25">
      <c r="A269" s="467"/>
      <c r="B269" s="180"/>
    </row>
    <row r="270" spans="1:2" x14ac:dyDescent="0.25">
      <c r="A270" s="467"/>
      <c r="B270" s="180"/>
    </row>
    <row r="271" spans="1:2" x14ac:dyDescent="0.25">
      <c r="A271" s="467"/>
      <c r="B271" s="180"/>
    </row>
    <row r="272" spans="1:2" x14ac:dyDescent="0.25">
      <c r="A272" s="467"/>
      <c r="B272" s="180"/>
    </row>
    <row r="273" spans="1:2" x14ac:dyDescent="0.25">
      <c r="A273" s="467"/>
      <c r="B273" s="180"/>
    </row>
    <row r="274" spans="1:2" x14ac:dyDescent="0.25">
      <c r="A274" s="467"/>
      <c r="B274" s="180"/>
    </row>
    <row r="275" spans="1:2" x14ac:dyDescent="0.25">
      <c r="A275" s="467"/>
      <c r="B275" s="180"/>
    </row>
    <row r="276" spans="1:2" x14ac:dyDescent="0.25">
      <c r="A276" s="467"/>
      <c r="B276" s="180"/>
    </row>
    <row r="277" spans="1:2" x14ac:dyDescent="0.25">
      <c r="A277" s="467"/>
      <c r="B277" s="180"/>
    </row>
    <row r="278" spans="1:2" x14ac:dyDescent="0.25">
      <c r="A278" s="467"/>
      <c r="B278" s="180"/>
    </row>
    <row r="279" spans="1:2" x14ac:dyDescent="0.25">
      <c r="A279" s="467"/>
      <c r="B279" s="180"/>
    </row>
    <row r="280" spans="1:2" x14ac:dyDescent="0.25">
      <c r="A280" s="467"/>
      <c r="B280" s="180"/>
    </row>
    <row r="281" spans="1:2" x14ac:dyDescent="0.25">
      <c r="A281" s="467"/>
      <c r="B281" s="180"/>
    </row>
    <row r="282" spans="1:2" x14ac:dyDescent="0.25">
      <c r="A282" s="467"/>
      <c r="B282" s="180"/>
    </row>
    <row r="283" spans="1:2" x14ac:dyDescent="0.25">
      <c r="A283" s="467"/>
      <c r="B283" s="180"/>
    </row>
    <row r="284" spans="1:2" x14ac:dyDescent="0.25">
      <c r="A284" s="467"/>
      <c r="B284" s="180"/>
    </row>
    <row r="285" spans="1:2" x14ac:dyDescent="0.25">
      <c r="A285" s="467"/>
      <c r="B285" s="180"/>
    </row>
    <row r="286" spans="1:2" x14ac:dyDescent="0.25">
      <c r="A286" s="467"/>
      <c r="B286" s="180"/>
    </row>
    <row r="287" spans="1:2" x14ac:dyDescent="0.25">
      <c r="A287" s="467"/>
      <c r="B287" s="180"/>
    </row>
    <row r="288" spans="1:2" x14ac:dyDescent="0.25">
      <c r="A288" s="467"/>
      <c r="B288" s="180"/>
    </row>
    <row r="289" spans="1:2" x14ac:dyDescent="0.25">
      <c r="A289" s="467"/>
      <c r="B289" s="180"/>
    </row>
    <row r="290" spans="1:2" x14ac:dyDescent="0.25">
      <c r="A290" s="467"/>
      <c r="B290" s="180"/>
    </row>
    <row r="291" spans="1:2" x14ac:dyDescent="0.25">
      <c r="A291" s="467"/>
      <c r="B291" s="180"/>
    </row>
    <row r="292" spans="1:2" x14ac:dyDescent="0.25">
      <c r="A292" s="467"/>
      <c r="B292" s="180"/>
    </row>
    <row r="293" spans="1:2" x14ac:dyDescent="0.25">
      <c r="A293" s="467"/>
      <c r="B293" s="180"/>
    </row>
    <row r="294" spans="1:2" x14ac:dyDescent="0.25">
      <c r="A294" s="467"/>
      <c r="B294" s="180"/>
    </row>
  </sheetData>
  <hyperlinks>
    <hyperlink ref="C2" location="TARTALOM!A1" display=" &lt; Tartalom" xr:uid="{00000000-0004-0000-0C00-000000000000}"/>
  </hyperlinks>
  <pageMargins left="0.74803149606299202" right="0.74803149606299202" top="0.39370078740157499" bottom="0.39370078740157499" header="0.511811023622047" footer="0.511811023622047"/>
  <pageSetup paperSize="9" scale="69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BAADA2-1867-4900-A08D-B09B5E989AC3}">
  <sheetPr>
    <pageSetUpPr fitToPage="1"/>
  </sheetPr>
  <dimension ref="A1:Y59"/>
  <sheetViews>
    <sheetView showGridLines="0" zoomScaleNormal="100" workbookViewId="0"/>
  </sheetViews>
  <sheetFormatPr defaultColWidth="8.90625" defaultRowHeight="16.5" customHeight="1" x14ac:dyDescent="0.2"/>
  <cols>
    <col min="1" max="1" width="27" style="762" customWidth="1"/>
    <col min="2" max="12" width="7.36328125" style="762" customWidth="1"/>
    <col min="13" max="13" width="8.81640625" style="762" customWidth="1"/>
    <col min="14" max="14" width="7.6328125" style="762" customWidth="1"/>
    <col min="15" max="15" width="14.08984375" style="762" customWidth="1"/>
    <col min="16" max="25" width="8.90625" style="762" customWidth="1"/>
    <col min="26" max="26" width="24.81640625" style="762" customWidth="1"/>
    <col min="27" max="16384" width="8.90625" style="762"/>
  </cols>
  <sheetData>
    <row r="1" spans="1:14" ht="16.5" customHeight="1" x14ac:dyDescent="0.3">
      <c r="A1" s="757">
        <f>Alapa!C17</f>
        <v>0</v>
      </c>
      <c r="B1" s="758"/>
      <c r="C1" s="758"/>
      <c r="D1" s="758"/>
      <c r="E1" s="758"/>
      <c r="F1" s="758"/>
      <c r="G1" s="758"/>
      <c r="H1" s="759"/>
      <c r="I1" s="758"/>
      <c r="J1" s="760"/>
      <c r="K1" s="760"/>
      <c r="L1" s="760"/>
      <c r="M1" s="760"/>
      <c r="N1" s="761" t="s">
        <v>68</v>
      </c>
    </row>
    <row r="2" spans="1:14" ht="16.5" customHeight="1" x14ac:dyDescent="0.3">
      <c r="A2" s="757" t="str">
        <f>CONCATENATE(CHOOSE(Tartalom!$G$3,Nyelv!B441,Nyelv!C441,Nyelv!D441,Nyelv!E441),": ",Alapa!$C$11)</f>
        <v xml:space="preserve">Tárgyév: </v>
      </c>
      <c r="B2" s="758"/>
      <c r="C2" s="758"/>
      <c r="D2" s="758"/>
      <c r="E2" s="758"/>
      <c r="F2" s="758"/>
      <c r="G2" s="758"/>
      <c r="H2" s="759"/>
      <c r="I2" s="758"/>
      <c r="J2" s="760"/>
      <c r="K2" s="760"/>
      <c r="L2" s="760"/>
      <c r="M2" s="760"/>
      <c r="N2" s="761"/>
    </row>
    <row r="3" spans="1:14" ht="16.5" customHeight="1" x14ac:dyDescent="0.3">
      <c r="A3" s="918" t="s">
        <v>150</v>
      </c>
      <c r="B3" s="918"/>
      <c r="C3" s="918"/>
      <c r="D3" s="918"/>
      <c r="E3" s="918"/>
      <c r="F3" s="918"/>
      <c r="G3" s="918"/>
      <c r="H3" s="918"/>
      <c r="I3" s="918"/>
      <c r="J3" s="918"/>
      <c r="K3" s="760"/>
      <c r="L3" s="760"/>
      <c r="M3" s="760"/>
      <c r="N3" s="761"/>
    </row>
    <row r="4" spans="1:14" ht="16.5" customHeight="1" x14ac:dyDescent="0.3">
      <c r="A4" s="763"/>
      <c r="B4" s="763"/>
      <c r="C4" s="763"/>
      <c r="D4" s="763"/>
      <c r="E4" s="763"/>
      <c r="F4" s="763"/>
      <c r="G4" s="763"/>
      <c r="H4" s="763"/>
      <c r="I4" s="763"/>
      <c r="J4" s="763"/>
      <c r="K4" s="760"/>
      <c r="L4" s="760"/>
      <c r="M4" s="760"/>
      <c r="N4" s="761"/>
    </row>
    <row r="5" spans="1:14" ht="16.5" customHeight="1" x14ac:dyDescent="0.3">
      <c r="A5" s="764"/>
      <c r="B5" s="758"/>
      <c r="C5" s="758"/>
      <c r="D5" s="758"/>
      <c r="E5" s="758"/>
      <c r="F5" s="758"/>
      <c r="G5" s="758"/>
      <c r="H5" s="759"/>
      <c r="I5" s="758"/>
      <c r="J5" s="760"/>
      <c r="K5" s="760"/>
      <c r="L5" s="760"/>
      <c r="M5" s="760"/>
      <c r="N5" s="761"/>
    </row>
    <row r="6" spans="1:14" ht="16.5" customHeight="1" x14ac:dyDescent="0.3">
      <c r="A6" s="764"/>
      <c r="B6" s="758"/>
      <c r="C6" s="758"/>
      <c r="D6" s="758"/>
      <c r="E6" s="758"/>
      <c r="F6" s="758"/>
      <c r="G6" s="758"/>
      <c r="H6" s="759"/>
      <c r="I6" s="758"/>
      <c r="J6" s="760"/>
      <c r="K6" s="760"/>
      <c r="L6" s="760"/>
      <c r="M6" s="760"/>
      <c r="N6" s="761"/>
    </row>
    <row r="7" spans="1:14" ht="16.5" customHeight="1" x14ac:dyDescent="0.3">
      <c r="A7" s="765"/>
      <c r="B7" s="765"/>
      <c r="C7" s="765"/>
      <c r="D7" s="765"/>
      <c r="E7" s="765"/>
      <c r="F7" s="765"/>
      <c r="G7" s="765"/>
      <c r="H7" s="765"/>
      <c r="I7" s="758"/>
      <c r="J7" s="758"/>
      <c r="K7" s="760"/>
      <c r="L7" s="760"/>
      <c r="M7" s="760"/>
    </row>
    <row r="8" spans="1:14" ht="16.5" customHeight="1" thickBot="1" x14ac:dyDescent="0.35">
      <c r="A8" s="766" t="s">
        <v>1609</v>
      </c>
      <c r="B8" s="767"/>
      <c r="C8" s="768"/>
      <c r="D8" s="767"/>
      <c r="E8" s="766" t="s">
        <v>1610</v>
      </c>
      <c r="F8" s="767"/>
      <c r="G8" s="767"/>
      <c r="H8" s="767"/>
      <c r="I8" s="769"/>
      <c r="J8" s="758" t="str">
        <f>IF(Tartalom!G3=1,Nyelv!$B$455,IF(Tartalom!G3=2,Nyelv!$C$455,IF(Tartalom!G3=3,Nyelv!$D$455,Nyelv!$E$455)))</f>
        <v xml:space="preserve">Adatok:  </v>
      </c>
      <c r="K8" s="760"/>
      <c r="L8" s="760"/>
      <c r="M8" s="760"/>
    </row>
    <row r="9" spans="1:14" ht="16.5" customHeight="1" x14ac:dyDescent="0.3">
      <c r="A9" s="906" t="str">
        <f>CHOOSE(Tartalom!$G$3,Nyelv!B462,Nyelv!C462,Nyelv!D462,Nyelv!E462)</f>
        <v>Készitette:</v>
      </c>
      <c r="B9" s="909" t="str">
        <f t="shared" ref="B9:J12" si="0">B35</f>
        <v>Bruttó érték</v>
      </c>
      <c r="C9" s="910">
        <f t="shared" si="0"/>
        <v>0</v>
      </c>
      <c r="D9" s="910">
        <f t="shared" si="0"/>
        <v>0</v>
      </c>
      <c r="E9" s="911">
        <f t="shared" si="0"/>
        <v>0</v>
      </c>
      <c r="F9" s="912" t="str">
        <f t="shared" si="0"/>
        <v>Értékcsökkenés</v>
      </c>
      <c r="G9" s="913">
        <f t="shared" si="0"/>
        <v>0</v>
      </c>
      <c r="H9" s="913">
        <f t="shared" si="0"/>
        <v>0</v>
      </c>
      <c r="I9" s="914">
        <f t="shared" si="0"/>
        <v>0</v>
      </c>
      <c r="J9" s="891" t="str">
        <f t="shared" si="0"/>
        <v>Nettó érték</v>
      </c>
      <c r="K9" s="760"/>
      <c r="L9" s="760"/>
      <c r="M9" s="760"/>
    </row>
    <row r="10" spans="1:14" ht="16.5" customHeight="1" x14ac:dyDescent="0.3">
      <c r="A10" s="907"/>
      <c r="B10" s="900" t="str">
        <f t="shared" si="0"/>
        <v>Nyitó érték</v>
      </c>
      <c r="C10" s="902" t="str">
        <f t="shared" si="0"/>
        <v>Növekedés</v>
      </c>
      <c r="D10" s="902" t="str">
        <f t="shared" si="0"/>
        <v>Csökkenés</v>
      </c>
      <c r="E10" s="895" t="str">
        <f t="shared" si="0"/>
        <v>Záró érték</v>
      </c>
      <c r="F10" s="900" t="str">
        <f t="shared" si="0"/>
        <v>Nyitó érték</v>
      </c>
      <c r="G10" s="904" t="str">
        <f t="shared" si="0"/>
        <v>Növekedés</v>
      </c>
      <c r="H10" s="915" t="str">
        <f t="shared" si="0"/>
        <v>Csökkenés</v>
      </c>
      <c r="I10" s="915" t="str">
        <f t="shared" si="0"/>
        <v>Záró érték</v>
      </c>
      <c r="J10" s="892">
        <f t="shared" si="0"/>
        <v>0</v>
      </c>
      <c r="K10" s="760"/>
      <c r="L10" s="760"/>
      <c r="M10" s="760"/>
    </row>
    <row r="11" spans="1:14" ht="16.5" customHeight="1" x14ac:dyDescent="0.3">
      <c r="A11" s="907"/>
      <c r="B11" s="900">
        <f t="shared" si="0"/>
        <v>0</v>
      </c>
      <c r="C11" s="902">
        <f t="shared" si="0"/>
        <v>0</v>
      </c>
      <c r="D11" s="902">
        <f t="shared" si="0"/>
        <v>0</v>
      </c>
      <c r="E11" s="895">
        <f t="shared" si="0"/>
        <v>0</v>
      </c>
      <c r="F11" s="900">
        <f t="shared" si="0"/>
        <v>0</v>
      </c>
      <c r="G11" s="904">
        <f t="shared" si="0"/>
        <v>0</v>
      </c>
      <c r="H11" s="916">
        <f t="shared" si="0"/>
        <v>0</v>
      </c>
      <c r="I11" s="916">
        <f t="shared" si="0"/>
        <v>0</v>
      </c>
      <c r="J11" s="892">
        <f t="shared" si="0"/>
        <v>0</v>
      </c>
      <c r="K11" s="760"/>
      <c r="L11" s="760"/>
      <c r="M11" s="760"/>
    </row>
    <row r="12" spans="1:14" ht="16.5" customHeight="1" thickBot="1" x14ac:dyDescent="0.35">
      <c r="A12" s="908"/>
      <c r="B12" s="901">
        <f t="shared" si="0"/>
        <v>0</v>
      </c>
      <c r="C12" s="903">
        <f t="shared" si="0"/>
        <v>0</v>
      </c>
      <c r="D12" s="903">
        <f t="shared" si="0"/>
        <v>0</v>
      </c>
      <c r="E12" s="896">
        <f t="shared" si="0"/>
        <v>0</v>
      </c>
      <c r="F12" s="901">
        <f t="shared" si="0"/>
        <v>0</v>
      </c>
      <c r="G12" s="905">
        <f t="shared" si="0"/>
        <v>0</v>
      </c>
      <c r="H12" s="917">
        <f t="shared" si="0"/>
        <v>0</v>
      </c>
      <c r="I12" s="917">
        <f t="shared" si="0"/>
        <v>0</v>
      </c>
      <c r="J12" s="893">
        <f t="shared" si="0"/>
        <v>0</v>
      </c>
      <c r="K12" s="760"/>
      <c r="L12" s="760"/>
      <c r="M12" s="760"/>
    </row>
    <row r="13" spans="1:14" ht="16.5" customHeight="1" thickBot="1" x14ac:dyDescent="0.35">
      <c r="A13" s="770"/>
      <c r="B13" s="771"/>
      <c r="C13" s="772"/>
      <c r="D13" s="772"/>
      <c r="E13" s="773"/>
      <c r="F13" s="774"/>
      <c r="G13" s="775"/>
      <c r="H13" s="775"/>
      <c r="I13" s="776"/>
      <c r="J13" s="777"/>
      <c r="K13" s="760"/>
      <c r="L13" s="760"/>
      <c r="M13" s="760"/>
    </row>
    <row r="14" spans="1:14" ht="16.5" customHeight="1" x14ac:dyDescent="0.3">
      <c r="A14" s="778" t="str">
        <f>A40</f>
        <v>1. Alapítás-átszervezés aktívált értéke</v>
      </c>
      <c r="B14" s="779" t="str">
        <f>IF(B40=0,"",B40/1000)</f>
        <v/>
      </c>
      <c r="C14" s="780" t="str">
        <f t="shared" ref="C14:J14" si="1">IF(C40=0,"",C40/1000)</f>
        <v/>
      </c>
      <c r="D14" s="780" t="str">
        <f t="shared" si="1"/>
        <v/>
      </c>
      <c r="E14" s="781" t="str">
        <f t="shared" si="1"/>
        <v/>
      </c>
      <c r="F14" s="782" t="str">
        <f t="shared" si="1"/>
        <v/>
      </c>
      <c r="G14" s="783" t="str">
        <f t="shared" si="1"/>
        <v/>
      </c>
      <c r="H14" s="783" t="str">
        <f t="shared" si="1"/>
        <v/>
      </c>
      <c r="I14" s="781" t="str">
        <f t="shared" si="1"/>
        <v/>
      </c>
      <c r="J14" s="784" t="str">
        <f t="shared" si="1"/>
        <v/>
      </c>
      <c r="K14" s="760"/>
      <c r="L14" s="760"/>
      <c r="M14" s="760"/>
    </row>
    <row r="15" spans="1:14" ht="16.5" customHeight="1" x14ac:dyDescent="0.3">
      <c r="A15" s="778" t="str">
        <f t="shared" ref="A15:A32" si="2">A41</f>
        <v>2. Kísérleti fejlesztés aktivált értéke</v>
      </c>
      <c r="B15" s="785" t="str">
        <f t="shared" ref="B15:J15" si="3">IF(B41=0,"",B41/1000)</f>
        <v/>
      </c>
      <c r="C15" s="786" t="str">
        <f t="shared" si="3"/>
        <v/>
      </c>
      <c r="D15" s="786" t="str">
        <f t="shared" si="3"/>
        <v/>
      </c>
      <c r="E15" s="787" t="str">
        <f t="shared" si="3"/>
        <v/>
      </c>
      <c r="F15" s="785" t="str">
        <f t="shared" si="3"/>
        <v/>
      </c>
      <c r="G15" s="786" t="str">
        <f t="shared" si="3"/>
        <v/>
      </c>
      <c r="H15" s="786" t="str">
        <f t="shared" si="3"/>
        <v/>
      </c>
      <c r="I15" s="787" t="str">
        <f t="shared" si="3"/>
        <v/>
      </c>
      <c r="J15" s="788" t="str">
        <f t="shared" si="3"/>
        <v/>
      </c>
      <c r="K15" s="760"/>
      <c r="L15" s="760"/>
      <c r="M15" s="760"/>
    </row>
    <row r="16" spans="1:14" ht="16.5" customHeight="1" x14ac:dyDescent="0.3">
      <c r="A16" s="778" t="str">
        <f t="shared" si="2"/>
        <v>3. Vagyoni értékű jogok</v>
      </c>
      <c r="B16" s="785" t="str">
        <f t="shared" ref="B16:J16" si="4">IF(B42=0,"",B42/1000)</f>
        <v/>
      </c>
      <c r="C16" s="786" t="str">
        <f t="shared" si="4"/>
        <v/>
      </c>
      <c r="D16" s="786" t="str">
        <f t="shared" si="4"/>
        <v/>
      </c>
      <c r="E16" s="787" t="str">
        <f t="shared" si="4"/>
        <v/>
      </c>
      <c r="F16" s="785" t="str">
        <f t="shared" si="4"/>
        <v/>
      </c>
      <c r="G16" s="786" t="str">
        <f t="shared" si="4"/>
        <v/>
      </c>
      <c r="H16" s="786" t="str">
        <f t="shared" si="4"/>
        <v/>
      </c>
      <c r="I16" s="787" t="str">
        <f t="shared" si="4"/>
        <v/>
      </c>
      <c r="J16" s="788" t="str">
        <f t="shared" si="4"/>
        <v/>
      </c>
      <c r="K16" s="760"/>
      <c r="L16" s="760"/>
      <c r="M16" s="760"/>
    </row>
    <row r="17" spans="1:13" ht="16.5" customHeight="1" x14ac:dyDescent="0.3">
      <c r="A17" s="778" t="str">
        <f t="shared" si="2"/>
        <v>4. Szellemi termékek</v>
      </c>
      <c r="B17" s="785" t="str">
        <f t="shared" ref="B17:J17" si="5">IF(B43=0,"",B43/1000)</f>
        <v/>
      </c>
      <c r="C17" s="786" t="str">
        <f t="shared" si="5"/>
        <v/>
      </c>
      <c r="D17" s="786" t="str">
        <f t="shared" si="5"/>
        <v/>
      </c>
      <c r="E17" s="787" t="str">
        <f t="shared" si="5"/>
        <v/>
      </c>
      <c r="F17" s="785" t="str">
        <f t="shared" si="5"/>
        <v/>
      </c>
      <c r="G17" s="786" t="str">
        <f t="shared" si="5"/>
        <v/>
      </c>
      <c r="H17" s="786" t="str">
        <f t="shared" si="5"/>
        <v/>
      </c>
      <c r="I17" s="787" t="str">
        <f t="shared" si="5"/>
        <v/>
      </c>
      <c r="J17" s="788" t="str">
        <f t="shared" si="5"/>
        <v/>
      </c>
      <c r="K17" s="760"/>
      <c r="L17" s="760"/>
      <c r="M17" s="760"/>
    </row>
    <row r="18" spans="1:13" ht="16.5" customHeight="1" x14ac:dyDescent="0.3">
      <c r="A18" s="778" t="str">
        <f t="shared" si="2"/>
        <v>5. Üzleti vagy cégérték</v>
      </c>
      <c r="B18" s="785" t="str">
        <f t="shared" ref="B18:J18" si="6">IF(B44=0,"",B44/1000)</f>
        <v/>
      </c>
      <c r="C18" s="786" t="str">
        <f t="shared" si="6"/>
        <v/>
      </c>
      <c r="D18" s="786" t="str">
        <f t="shared" si="6"/>
        <v/>
      </c>
      <c r="E18" s="787" t="str">
        <f t="shared" si="6"/>
        <v/>
      </c>
      <c r="F18" s="785" t="str">
        <f t="shared" si="6"/>
        <v/>
      </c>
      <c r="G18" s="786" t="str">
        <f t="shared" si="6"/>
        <v/>
      </c>
      <c r="H18" s="786" t="str">
        <f t="shared" si="6"/>
        <v/>
      </c>
      <c r="I18" s="787" t="str">
        <f t="shared" si="6"/>
        <v/>
      </c>
      <c r="J18" s="788" t="str">
        <f t="shared" si="6"/>
        <v/>
      </c>
      <c r="K18" s="760"/>
      <c r="L18" s="760"/>
      <c r="M18" s="760"/>
    </row>
    <row r="19" spans="1:13" ht="16.5" customHeight="1" x14ac:dyDescent="0.3">
      <c r="A19" s="789" t="str">
        <f t="shared" si="2"/>
        <v>6. Immateriális javakra adott előlegek</v>
      </c>
      <c r="B19" s="790" t="str">
        <f t="shared" ref="B19:J19" si="7">IF(B45=0,"",B45/1000)</f>
        <v/>
      </c>
      <c r="C19" s="791" t="str">
        <f t="shared" si="7"/>
        <v/>
      </c>
      <c r="D19" s="791" t="str">
        <f t="shared" si="7"/>
        <v/>
      </c>
      <c r="E19" s="792" t="str">
        <f t="shared" si="7"/>
        <v/>
      </c>
      <c r="F19" s="790" t="str">
        <f t="shared" si="7"/>
        <v/>
      </c>
      <c r="G19" s="791" t="str">
        <f t="shared" si="7"/>
        <v/>
      </c>
      <c r="H19" s="791" t="str">
        <f t="shared" si="7"/>
        <v/>
      </c>
      <c r="I19" s="792" t="str">
        <f t="shared" si="7"/>
        <v/>
      </c>
      <c r="J19" s="793" t="str">
        <f t="shared" si="7"/>
        <v/>
      </c>
      <c r="K19" s="760"/>
      <c r="L19" s="760"/>
      <c r="M19" s="760"/>
    </row>
    <row r="20" spans="1:13" ht="16.5" customHeight="1" x14ac:dyDescent="0.3">
      <c r="A20" s="778" t="str">
        <f t="shared" si="2"/>
        <v>7. Immateriális javak értékhelyesbítése</v>
      </c>
      <c r="B20" s="785" t="str">
        <f t="shared" ref="B20:J20" si="8">IF(B46=0,"",B46/1000)</f>
        <v/>
      </c>
      <c r="C20" s="786" t="str">
        <f t="shared" si="8"/>
        <v/>
      </c>
      <c r="D20" s="786" t="str">
        <f t="shared" si="8"/>
        <v/>
      </c>
      <c r="E20" s="787" t="str">
        <f t="shared" si="8"/>
        <v/>
      </c>
      <c r="F20" s="785" t="str">
        <f t="shared" si="8"/>
        <v/>
      </c>
      <c r="G20" s="786" t="str">
        <f t="shared" si="8"/>
        <v/>
      </c>
      <c r="H20" s="786" t="str">
        <f t="shared" si="8"/>
        <v/>
      </c>
      <c r="I20" s="787" t="str">
        <f t="shared" si="8"/>
        <v/>
      </c>
      <c r="J20" s="788" t="str">
        <f t="shared" si="8"/>
        <v/>
      </c>
      <c r="K20" s="760"/>
      <c r="L20" s="760"/>
      <c r="M20" s="760"/>
    </row>
    <row r="21" spans="1:13" ht="16.5" customHeight="1" thickBot="1" x14ac:dyDescent="0.35">
      <c r="A21" s="794" t="str">
        <f t="shared" si="2"/>
        <v>Kis értékű immateriális javak</v>
      </c>
      <c r="B21" s="795" t="str">
        <f t="shared" ref="B21:J21" si="9">IF(B47=0,"",B47/1000)</f>
        <v/>
      </c>
      <c r="C21" s="796" t="str">
        <f t="shared" si="9"/>
        <v/>
      </c>
      <c r="D21" s="796" t="str">
        <f t="shared" si="9"/>
        <v/>
      </c>
      <c r="E21" s="797" t="str">
        <f t="shared" si="9"/>
        <v/>
      </c>
      <c r="F21" s="798" t="str">
        <f t="shared" si="9"/>
        <v/>
      </c>
      <c r="G21" s="799" t="str">
        <f t="shared" si="9"/>
        <v/>
      </c>
      <c r="H21" s="799" t="str">
        <f t="shared" si="9"/>
        <v/>
      </c>
      <c r="I21" s="797" t="str">
        <f t="shared" si="9"/>
        <v/>
      </c>
      <c r="J21" s="800" t="str">
        <f t="shared" si="9"/>
        <v/>
      </c>
      <c r="K21" s="760"/>
      <c r="L21" s="760"/>
      <c r="M21" s="760"/>
    </row>
    <row r="22" spans="1:13" ht="16.5" customHeight="1" thickBot="1" x14ac:dyDescent="0.35">
      <c r="A22" s="801" t="str">
        <f t="shared" si="2"/>
        <v xml:space="preserve">  I. IMMATERIÁLIS JAVAK</v>
      </c>
      <c r="B22" s="802" t="str">
        <f t="shared" ref="B22:J22" si="10">IF(B48=0,"",B48/1000)</f>
        <v/>
      </c>
      <c r="C22" s="803" t="str">
        <f t="shared" si="10"/>
        <v/>
      </c>
      <c r="D22" s="803" t="str">
        <f t="shared" si="10"/>
        <v/>
      </c>
      <c r="E22" s="804" t="str">
        <f t="shared" si="10"/>
        <v/>
      </c>
      <c r="F22" s="805" t="str">
        <f t="shared" si="10"/>
        <v/>
      </c>
      <c r="G22" s="806" t="str">
        <f t="shared" si="10"/>
        <v/>
      </c>
      <c r="H22" s="806" t="str">
        <f t="shared" si="10"/>
        <v/>
      </c>
      <c r="I22" s="806" t="str">
        <f t="shared" si="10"/>
        <v/>
      </c>
      <c r="J22" s="807" t="str">
        <f t="shared" si="10"/>
        <v/>
      </c>
      <c r="K22" s="760"/>
      <c r="L22" s="760"/>
      <c r="M22" s="760"/>
    </row>
    <row r="23" spans="1:13" ht="16.5" customHeight="1" x14ac:dyDescent="0.3">
      <c r="A23" s="808" t="str">
        <f t="shared" si="2"/>
        <v>1. Ingatlanok és a kapcsolódó vagyoni értékű jogok</v>
      </c>
      <c r="B23" s="782" t="str">
        <f t="shared" ref="B23:J23" si="11">IF(B49=0,"",B49/1000)</f>
        <v/>
      </c>
      <c r="C23" s="783" t="str">
        <f t="shared" si="11"/>
        <v/>
      </c>
      <c r="D23" s="783" t="str">
        <f t="shared" si="11"/>
        <v/>
      </c>
      <c r="E23" s="809" t="str">
        <f t="shared" si="11"/>
        <v/>
      </c>
      <c r="F23" s="782" t="str">
        <f t="shared" si="11"/>
        <v/>
      </c>
      <c r="G23" s="783" t="str">
        <f t="shared" si="11"/>
        <v/>
      </c>
      <c r="H23" s="783" t="str">
        <f t="shared" si="11"/>
        <v/>
      </c>
      <c r="I23" s="810" t="str">
        <f t="shared" si="11"/>
        <v/>
      </c>
      <c r="J23" s="784" t="str">
        <f t="shared" si="11"/>
        <v/>
      </c>
      <c r="K23" s="760"/>
      <c r="L23" s="760"/>
      <c r="M23" s="760"/>
    </row>
    <row r="24" spans="1:13" ht="16.5" customHeight="1" x14ac:dyDescent="0.3">
      <c r="A24" s="778" t="str">
        <f t="shared" si="2"/>
        <v>2. Műszaki berendezések, gépek, járművek</v>
      </c>
      <c r="B24" s="785" t="str">
        <f t="shared" ref="B24:J24" si="12">IF(B50=0,"",B50/1000)</f>
        <v/>
      </c>
      <c r="C24" s="786" t="str">
        <f t="shared" si="12"/>
        <v/>
      </c>
      <c r="D24" s="786" t="str">
        <f t="shared" si="12"/>
        <v/>
      </c>
      <c r="E24" s="811" t="str">
        <f t="shared" si="12"/>
        <v/>
      </c>
      <c r="F24" s="785" t="str">
        <f t="shared" si="12"/>
        <v/>
      </c>
      <c r="G24" s="786" t="str">
        <f t="shared" si="12"/>
        <v/>
      </c>
      <c r="H24" s="786" t="str">
        <f t="shared" si="12"/>
        <v/>
      </c>
      <c r="I24" s="812" t="str">
        <f t="shared" si="12"/>
        <v/>
      </c>
      <c r="J24" s="788" t="str">
        <f t="shared" si="12"/>
        <v/>
      </c>
      <c r="K24" s="760"/>
      <c r="L24" s="760"/>
      <c r="M24" s="760"/>
    </row>
    <row r="25" spans="1:13" ht="16.5" customHeight="1" x14ac:dyDescent="0.3">
      <c r="A25" s="778" t="str">
        <f t="shared" si="2"/>
        <v>3. Egyéb berendezések, felszerelések, járművek</v>
      </c>
      <c r="B25" s="785" t="str">
        <f t="shared" ref="B25:J25" si="13">IF(B51=0,"",B51/1000)</f>
        <v/>
      </c>
      <c r="C25" s="786" t="str">
        <f t="shared" si="13"/>
        <v/>
      </c>
      <c r="D25" s="786" t="str">
        <f t="shared" si="13"/>
        <v/>
      </c>
      <c r="E25" s="811" t="str">
        <f t="shared" si="13"/>
        <v/>
      </c>
      <c r="F25" s="785" t="str">
        <f t="shared" si="13"/>
        <v/>
      </c>
      <c r="G25" s="786" t="str">
        <f t="shared" si="13"/>
        <v/>
      </c>
      <c r="H25" s="786" t="str">
        <f t="shared" si="13"/>
        <v/>
      </c>
      <c r="I25" s="812" t="str">
        <f t="shared" si="13"/>
        <v/>
      </c>
      <c r="J25" s="788" t="str">
        <f t="shared" si="13"/>
        <v/>
      </c>
      <c r="K25" s="760"/>
      <c r="L25" s="760"/>
      <c r="M25" s="760"/>
    </row>
    <row r="26" spans="1:13" ht="16.5" customHeight="1" x14ac:dyDescent="0.3">
      <c r="A26" s="808" t="str">
        <f t="shared" si="2"/>
        <v>4. Tenyészállatok</v>
      </c>
      <c r="B26" s="785" t="str">
        <f t="shared" ref="B26:J26" si="14">IF(B52=0,"",B52/1000)</f>
        <v/>
      </c>
      <c r="C26" s="786" t="str">
        <f t="shared" si="14"/>
        <v/>
      </c>
      <c r="D26" s="786" t="str">
        <f t="shared" si="14"/>
        <v/>
      </c>
      <c r="E26" s="811" t="str">
        <f t="shared" si="14"/>
        <v/>
      </c>
      <c r="F26" s="785" t="str">
        <f t="shared" si="14"/>
        <v/>
      </c>
      <c r="G26" s="786" t="str">
        <f t="shared" si="14"/>
        <v/>
      </c>
      <c r="H26" s="786" t="str">
        <f t="shared" si="14"/>
        <v/>
      </c>
      <c r="I26" s="812" t="str">
        <f t="shared" si="14"/>
        <v/>
      </c>
      <c r="J26" s="788" t="str">
        <f t="shared" si="14"/>
        <v/>
      </c>
      <c r="K26" s="760"/>
      <c r="L26" s="760"/>
      <c r="M26" s="760"/>
    </row>
    <row r="27" spans="1:13" ht="16.5" customHeight="1" x14ac:dyDescent="0.3">
      <c r="A27" s="778" t="str">
        <f t="shared" si="2"/>
        <v>5. Beruházások, felújítások</v>
      </c>
      <c r="B27" s="785" t="str">
        <f t="shared" ref="B27:J27" si="15">IF(B53=0,"",B53/1000)</f>
        <v/>
      </c>
      <c r="C27" s="786" t="str">
        <f t="shared" si="15"/>
        <v/>
      </c>
      <c r="D27" s="786" t="str">
        <f t="shared" si="15"/>
        <v/>
      </c>
      <c r="E27" s="811" t="str">
        <f t="shared" si="15"/>
        <v/>
      </c>
      <c r="F27" s="785" t="str">
        <f t="shared" si="15"/>
        <v/>
      </c>
      <c r="G27" s="786" t="str">
        <f t="shared" si="15"/>
        <v/>
      </c>
      <c r="H27" s="786" t="str">
        <f t="shared" si="15"/>
        <v/>
      </c>
      <c r="I27" s="812" t="str">
        <f t="shared" si="15"/>
        <v/>
      </c>
      <c r="J27" s="788" t="str">
        <f t="shared" si="15"/>
        <v/>
      </c>
      <c r="K27" s="760"/>
      <c r="L27" s="760"/>
      <c r="M27" s="760"/>
    </row>
    <row r="28" spans="1:13" ht="16.5" customHeight="1" x14ac:dyDescent="0.3">
      <c r="A28" s="778" t="str">
        <f t="shared" si="2"/>
        <v>6. Beruházásokra adott előlegek</v>
      </c>
      <c r="B28" s="785" t="str">
        <f t="shared" ref="B28:J28" si="16">IF(B54=0,"",B54/1000)</f>
        <v/>
      </c>
      <c r="C28" s="786" t="str">
        <f t="shared" si="16"/>
        <v/>
      </c>
      <c r="D28" s="786" t="str">
        <f t="shared" si="16"/>
        <v/>
      </c>
      <c r="E28" s="811" t="str">
        <f t="shared" si="16"/>
        <v/>
      </c>
      <c r="F28" s="785" t="str">
        <f t="shared" si="16"/>
        <v/>
      </c>
      <c r="G28" s="786" t="str">
        <f t="shared" si="16"/>
        <v/>
      </c>
      <c r="H28" s="786" t="str">
        <f t="shared" si="16"/>
        <v/>
      </c>
      <c r="I28" s="812" t="str">
        <f t="shared" si="16"/>
        <v/>
      </c>
      <c r="J28" s="788" t="str">
        <f t="shared" si="16"/>
        <v/>
      </c>
      <c r="K28" s="760"/>
      <c r="L28" s="760"/>
      <c r="M28" s="760"/>
    </row>
    <row r="29" spans="1:13" ht="16.5" customHeight="1" x14ac:dyDescent="0.3">
      <c r="A29" s="778" t="str">
        <f t="shared" si="2"/>
        <v>7. Tárgyi eszközök értékhelyesbítése</v>
      </c>
      <c r="B29" s="785" t="str">
        <f t="shared" ref="B29:J29" si="17">IF(B55=0,"",B55/1000)</f>
        <v/>
      </c>
      <c r="C29" s="786" t="str">
        <f t="shared" si="17"/>
        <v/>
      </c>
      <c r="D29" s="786" t="str">
        <f t="shared" si="17"/>
        <v/>
      </c>
      <c r="E29" s="811" t="str">
        <f t="shared" si="17"/>
        <v/>
      </c>
      <c r="F29" s="785" t="str">
        <f t="shared" si="17"/>
        <v/>
      </c>
      <c r="G29" s="786" t="str">
        <f t="shared" si="17"/>
        <v/>
      </c>
      <c r="H29" s="786" t="str">
        <f t="shared" si="17"/>
        <v/>
      </c>
      <c r="I29" s="812" t="str">
        <f t="shared" si="17"/>
        <v/>
      </c>
      <c r="J29" s="788" t="str">
        <f t="shared" si="17"/>
        <v/>
      </c>
      <c r="K29" s="760"/>
      <c r="L29" s="760"/>
      <c r="M29" s="760"/>
    </row>
    <row r="30" spans="1:13" ht="16.5" customHeight="1" thickBot="1" x14ac:dyDescent="0.35">
      <c r="A30" s="778" t="str">
        <f t="shared" si="2"/>
        <v>Kis értékű tárgyi eszközök</v>
      </c>
      <c r="B30" s="785" t="str">
        <f t="shared" ref="B30:J30" si="18">IF(B56=0,"",B56/1000)</f>
        <v/>
      </c>
      <c r="C30" s="786" t="str">
        <f t="shared" si="18"/>
        <v/>
      </c>
      <c r="D30" s="786" t="str">
        <f t="shared" si="18"/>
        <v/>
      </c>
      <c r="E30" s="811" t="str">
        <f t="shared" si="18"/>
        <v/>
      </c>
      <c r="F30" s="798" t="str">
        <f t="shared" si="18"/>
        <v/>
      </c>
      <c r="G30" s="799" t="str">
        <f t="shared" si="18"/>
        <v/>
      </c>
      <c r="H30" s="799" t="str">
        <f t="shared" si="18"/>
        <v/>
      </c>
      <c r="I30" s="813" t="str">
        <f t="shared" si="18"/>
        <v/>
      </c>
      <c r="J30" s="800" t="str">
        <f t="shared" si="18"/>
        <v/>
      </c>
      <c r="K30" s="760"/>
      <c r="L30" s="760"/>
      <c r="M30" s="760"/>
    </row>
    <row r="31" spans="1:13" ht="16.5" customHeight="1" thickBot="1" x14ac:dyDescent="0.35">
      <c r="A31" s="801" t="str">
        <f t="shared" si="2"/>
        <v xml:space="preserve">  II. TÁRGYI ESZKÖZÖK</v>
      </c>
      <c r="B31" s="805" t="str">
        <f t="shared" ref="B31:J31" si="19">IF(B57=0,"",B57/1000)</f>
        <v/>
      </c>
      <c r="C31" s="806" t="str">
        <f t="shared" si="19"/>
        <v/>
      </c>
      <c r="D31" s="806" t="str">
        <f t="shared" si="19"/>
        <v/>
      </c>
      <c r="E31" s="807" t="str">
        <f t="shared" si="19"/>
        <v/>
      </c>
      <c r="F31" s="805" t="str">
        <f t="shared" si="19"/>
        <v/>
      </c>
      <c r="G31" s="806" t="str">
        <f t="shared" si="19"/>
        <v/>
      </c>
      <c r="H31" s="806" t="str">
        <f t="shared" si="19"/>
        <v/>
      </c>
      <c r="I31" s="806" t="str">
        <f t="shared" si="19"/>
        <v/>
      </c>
      <c r="J31" s="807" t="str">
        <f t="shared" si="19"/>
        <v/>
      </c>
      <c r="K31" s="760"/>
      <c r="L31" s="760"/>
      <c r="M31" s="760"/>
    </row>
    <row r="32" spans="1:13" ht="16.5" customHeight="1" thickBot="1" x14ac:dyDescent="0.35">
      <c r="A32" s="814" t="str">
        <f t="shared" si="2"/>
        <v>Mindösszesen</v>
      </c>
      <c r="B32" s="815" t="str">
        <f t="shared" ref="B32:J32" si="20">IF(B58=0,"",B58/1000)</f>
        <v/>
      </c>
      <c r="C32" s="816" t="str">
        <f t="shared" si="20"/>
        <v/>
      </c>
      <c r="D32" s="816" t="str">
        <f t="shared" si="20"/>
        <v/>
      </c>
      <c r="E32" s="817" t="str">
        <f t="shared" si="20"/>
        <v/>
      </c>
      <c r="F32" s="818" t="str">
        <f t="shared" si="20"/>
        <v/>
      </c>
      <c r="G32" s="819" t="str">
        <f t="shared" si="20"/>
        <v/>
      </c>
      <c r="H32" s="819" t="str">
        <f t="shared" si="20"/>
        <v/>
      </c>
      <c r="I32" s="819" t="str">
        <f t="shared" si="20"/>
        <v/>
      </c>
      <c r="J32" s="820" t="str">
        <f t="shared" si="20"/>
        <v/>
      </c>
      <c r="K32" s="760"/>
      <c r="L32" s="760"/>
      <c r="M32" s="760"/>
    </row>
    <row r="33" spans="1:25" ht="16.5" customHeight="1" x14ac:dyDescent="0.3">
      <c r="A33" s="765"/>
      <c r="B33" s="765"/>
      <c r="C33" s="765"/>
      <c r="D33" s="765"/>
      <c r="E33" s="765"/>
      <c r="F33" s="765"/>
      <c r="G33" s="765"/>
      <c r="H33" s="765"/>
      <c r="I33" s="758"/>
      <c r="J33" s="758"/>
      <c r="K33" s="760"/>
      <c r="L33" s="760"/>
      <c r="M33" s="760"/>
    </row>
    <row r="34" spans="1:25" ht="16.5" customHeight="1" thickBot="1" x14ac:dyDescent="0.35">
      <c r="A34" s="765"/>
      <c r="B34" s="765"/>
      <c r="C34" s="765"/>
      <c r="D34" s="765"/>
      <c r="E34" s="765"/>
      <c r="F34" s="765"/>
      <c r="G34" s="765"/>
      <c r="H34" s="765"/>
      <c r="I34" s="758"/>
      <c r="J34" s="758"/>
      <c r="K34" s="760"/>
      <c r="L34" s="760">
        <f>IF(Tartalom!G3=1,Nyelv!$B$457,IF(Tartalom!G3=2,Nyelv!$C$457,IF(Tartalom!G3=3,Nyelv!$D$457,Nyelv!$E$457)))</f>
        <v>0</v>
      </c>
      <c r="M34" s="760"/>
    </row>
    <row r="35" spans="1:25" ht="16.5" customHeight="1" x14ac:dyDescent="0.2">
      <c r="A35" s="906" t="str">
        <f>CHOOSE(Tartalom!$G$3,Nyelv!B488,Nyelv!C488,Nyelv!D488,Nyelv!E488)</f>
        <v>Megnevezése</v>
      </c>
      <c r="B35" s="909" t="str">
        <f>CHOOSE(Tartalom!$G$3,Nyelv!B476,Nyelv!C476,Nyelv!D476,Nyelv!E476)</f>
        <v>Bruttó érték</v>
      </c>
      <c r="C35" s="910"/>
      <c r="D35" s="910"/>
      <c r="E35" s="911"/>
      <c r="F35" s="912" t="str">
        <f>CHOOSE(Tartalom!$G$3,Nyelv!B477,Nyelv!C477,Nyelv!D477,Nyelv!E477)</f>
        <v>Értékcsökkenés</v>
      </c>
      <c r="G35" s="913"/>
      <c r="H35" s="913"/>
      <c r="I35" s="914"/>
      <c r="J35" s="891" t="str">
        <f>CHOOSE(Tartalom!$G$3,Nyelv!B478,Nyelv!C478,Nyelv!D478,Nyelv!E478)</f>
        <v>Nettó érték</v>
      </c>
      <c r="K35" s="891" t="str">
        <f>CHOOSE(Tartalom!$G$3,Nyelv!B479,Nyelv!C479,Nyelv!D479,Nyelv!D479)</f>
        <v>Mérleg szerinti érték</v>
      </c>
      <c r="L35" s="894" t="str">
        <f>CHOOSE(Tartalom!$G$3,Nyelv!B480,Nyelv!C480,Nyelv!D480,Nyelv!D480)</f>
        <v>Eltérés</v>
      </c>
      <c r="M35" s="897" t="str">
        <f>CHOOSE(Tartalom!$G$3,Nyelv!B464,Nyelv!C464,Nyelv!D464,Nyelv!D464)</f>
        <v>Megjegyzés / Referencia</v>
      </c>
    </row>
    <row r="36" spans="1:25" ht="16.5" customHeight="1" x14ac:dyDescent="0.2">
      <c r="A36" s="907"/>
      <c r="B36" s="900" t="str">
        <f>CHOOSE(Tartalom!$G$3,Nyelv!B472,Nyelv!C472,Nyelv!D472,Nyelv!E472)</f>
        <v>Nyitó érték</v>
      </c>
      <c r="C36" s="902" t="str">
        <f>CHOOSE(Tartalom!$G$3,Nyelv!B473,Nyelv!C473,Nyelv!D473,Nyelv!E473)</f>
        <v>Növekedés</v>
      </c>
      <c r="D36" s="902" t="str">
        <f>CHOOSE(Tartalom!$G$3,Nyelv!B474,Nyelv!C474,Nyelv!D474,Nyelv!E474)</f>
        <v>Csökkenés</v>
      </c>
      <c r="E36" s="895" t="str">
        <f>CHOOSE(Tartalom!$G$3,Nyelv!B475,Nyelv!C475,Nyelv!D475,Nyelv!E475)</f>
        <v>Záró érték</v>
      </c>
      <c r="F36" s="900" t="str">
        <f>CHOOSE(Tartalom!$G$3,Nyelv!B472,Nyelv!C472,Nyelv!D472,Nyelv!E472)</f>
        <v>Nyitó érték</v>
      </c>
      <c r="G36" s="904" t="str">
        <f>CHOOSE(Tartalom!$G$3,Nyelv!B473,Nyelv!C473,Nyelv!D473,Nyelv!E473)</f>
        <v>Növekedés</v>
      </c>
      <c r="H36" s="915" t="str">
        <f>CHOOSE(Tartalom!$G$3,Nyelv!B474,Nyelv!C474,Nyelv!D474,Nyelv!E474)</f>
        <v>Csökkenés</v>
      </c>
      <c r="I36" s="915" t="str">
        <f>CHOOSE(Tartalom!$G$3,Nyelv!B475,Nyelv!C475,Nyelv!D475,Nyelv!E475)</f>
        <v>Záró érték</v>
      </c>
      <c r="J36" s="892"/>
      <c r="K36" s="892"/>
      <c r="L36" s="895"/>
      <c r="M36" s="898"/>
    </row>
    <row r="37" spans="1:25" ht="16.5" customHeight="1" x14ac:dyDescent="0.2">
      <c r="A37" s="907"/>
      <c r="B37" s="900"/>
      <c r="C37" s="902"/>
      <c r="D37" s="902"/>
      <c r="E37" s="895"/>
      <c r="F37" s="900"/>
      <c r="G37" s="904"/>
      <c r="H37" s="916"/>
      <c r="I37" s="916"/>
      <c r="J37" s="892"/>
      <c r="K37" s="892"/>
      <c r="L37" s="895"/>
      <c r="M37" s="898"/>
    </row>
    <row r="38" spans="1:25" ht="16.5" customHeight="1" thickBot="1" x14ac:dyDescent="0.25">
      <c r="A38" s="908"/>
      <c r="B38" s="901"/>
      <c r="C38" s="903"/>
      <c r="D38" s="903"/>
      <c r="E38" s="896"/>
      <c r="F38" s="901"/>
      <c r="G38" s="905"/>
      <c r="H38" s="917"/>
      <c r="I38" s="917"/>
      <c r="J38" s="893"/>
      <c r="K38" s="893"/>
      <c r="L38" s="896"/>
      <c r="M38" s="899"/>
    </row>
    <row r="39" spans="1:25" ht="16.5" customHeight="1" thickBot="1" x14ac:dyDescent="0.35">
      <c r="A39" s="770"/>
      <c r="B39" s="771"/>
      <c r="C39" s="772"/>
      <c r="D39" s="772"/>
      <c r="E39" s="773"/>
      <c r="F39" s="774"/>
      <c r="G39" s="775"/>
      <c r="H39" s="775"/>
      <c r="I39" s="776"/>
      <c r="J39" s="777"/>
      <c r="K39" s="777"/>
      <c r="L39" s="777"/>
      <c r="M39" s="821"/>
      <c r="Y39" s="822"/>
    </row>
    <row r="40" spans="1:25" ht="16.5" customHeight="1" x14ac:dyDescent="0.3">
      <c r="A40" s="778" t="str">
        <f>CHOOSE(Tartalom!$G$3,Nyelv!B4,Nyelv!C4,Nyelv!D4,Nyelv!E4)</f>
        <v>1. Alapítás-átszervezés aktívált értéke</v>
      </c>
      <c r="B40" s="823"/>
      <c r="C40" s="824"/>
      <c r="D40" s="824"/>
      <c r="E40" s="781">
        <f t="shared" ref="E40:E47" si="21">B40+C40-D40</f>
        <v>0</v>
      </c>
      <c r="F40" s="825"/>
      <c r="G40" s="826"/>
      <c r="H40" s="826"/>
      <c r="I40" s="781">
        <f t="shared" ref="I40:I47" si="22">F40+G40-H40</f>
        <v>0</v>
      </c>
      <c r="J40" s="784">
        <f t="shared" ref="J40:J47" si="23">E40-I40</f>
        <v>0</v>
      </c>
      <c r="K40" s="784">
        <f>Import_M!H5</f>
        <v>0</v>
      </c>
      <c r="L40" s="784">
        <f t="shared" ref="L40:L46" si="24">K40-J40</f>
        <v>0</v>
      </c>
      <c r="M40" s="827"/>
      <c r="Y40" s="828"/>
    </row>
    <row r="41" spans="1:25" ht="16.5" customHeight="1" x14ac:dyDescent="0.2">
      <c r="A41" s="778" t="str">
        <f>CHOOSE(Tartalom!$G$3,Nyelv!B5,Nyelv!C5,Nyelv!D5,Nyelv!E5)</f>
        <v>2. Kísérleti fejlesztés aktivált értéke</v>
      </c>
      <c r="B41" s="829"/>
      <c r="C41" s="830"/>
      <c r="D41" s="830"/>
      <c r="E41" s="787">
        <f t="shared" si="21"/>
        <v>0</v>
      </c>
      <c r="F41" s="829"/>
      <c r="G41" s="830"/>
      <c r="H41" s="830"/>
      <c r="I41" s="787">
        <f t="shared" si="22"/>
        <v>0</v>
      </c>
      <c r="J41" s="788">
        <f t="shared" si="23"/>
        <v>0</v>
      </c>
      <c r="K41" s="784">
        <f>Import_M!H6</f>
        <v>0</v>
      </c>
      <c r="L41" s="784">
        <f t="shared" si="24"/>
        <v>0</v>
      </c>
      <c r="M41" s="831"/>
    </row>
    <row r="42" spans="1:25" ht="16.5" customHeight="1" x14ac:dyDescent="0.2">
      <c r="A42" s="778" t="str">
        <f>CHOOSE(Tartalom!$G$3,Nyelv!B6,Nyelv!C6,Nyelv!D6,Nyelv!E6)</f>
        <v>3. Vagyoni értékű jogok</v>
      </c>
      <c r="B42" s="829"/>
      <c r="C42" s="830"/>
      <c r="D42" s="830"/>
      <c r="E42" s="787">
        <f t="shared" si="21"/>
        <v>0</v>
      </c>
      <c r="F42" s="829"/>
      <c r="G42" s="830"/>
      <c r="H42" s="830"/>
      <c r="I42" s="787">
        <f t="shared" si="22"/>
        <v>0</v>
      </c>
      <c r="J42" s="788">
        <f t="shared" si="23"/>
        <v>0</v>
      </c>
      <c r="K42" s="784">
        <f>Import_M!H7</f>
        <v>0</v>
      </c>
      <c r="L42" s="784">
        <f t="shared" si="24"/>
        <v>0</v>
      </c>
      <c r="M42" s="831"/>
    </row>
    <row r="43" spans="1:25" ht="16.5" customHeight="1" x14ac:dyDescent="0.2">
      <c r="A43" s="778" t="str">
        <f>CHOOSE(Tartalom!$G$3,Nyelv!B7,Nyelv!C7,Nyelv!D7,Nyelv!E7)</f>
        <v>4. Szellemi termékek</v>
      </c>
      <c r="B43" s="829"/>
      <c r="C43" s="830"/>
      <c r="D43" s="830"/>
      <c r="E43" s="787">
        <f t="shared" si="21"/>
        <v>0</v>
      </c>
      <c r="F43" s="829"/>
      <c r="G43" s="830"/>
      <c r="H43" s="830"/>
      <c r="I43" s="787">
        <f t="shared" si="22"/>
        <v>0</v>
      </c>
      <c r="J43" s="788">
        <f t="shared" si="23"/>
        <v>0</v>
      </c>
      <c r="K43" s="784">
        <f>Import_M!H8</f>
        <v>0</v>
      </c>
      <c r="L43" s="784">
        <f t="shared" si="24"/>
        <v>0</v>
      </c>
      <c r="M43" s="831"/>
    </row>
    <row r="44" spans="1:25" ht="16.5" customHeight="1" x14ac:dyDescent="0.2">
      <c r="A44" s="778" t="str">
        <f>CHOOSE(Tartalom!$G$3,Nyelv!B8,Nyelv!C8,Nyelv!D8,Nyelv!E8)</f>
        <v>5. Üzleti vagy cégérték</v>
      </c>
      <c r="B44" s="829"/>
      <c r="C44" s="830"/>
      <c r="D44" s="830"/>
      <c r="E44" s="787">
        <f t="shared" si="21"/>
        <v>0</v>
      </c>
      <c r="F44" s="829"/>
      <c r="G44" s="830"/>
      <c r="H44" s="830"/>
      <c r="I44" s="787">
        <f t="shared" si="22"/>
        <v>0</v>
      </c>
      <c r="J44" s="788">
        <f t="shared" si="23"/>
        <v>0</v>
      </c>
      <c r="K44" s="784">
        <f>Import_M!H9</f>
        <v>0</v>
      </c>
      <c r="L44" s="784">
        <f t="shared" si="24"/>
        <v>0</v>
      </c>
      <c r="M44" s="831"/>
    </row>
    <row r="45" spans="1:25" ht="16.5" customHeight="1" x14ac:dyDescent="0.2">
      <c r="A45" s="789" t="str">
        <f>CHOOSE(Tartalom!$G$3,Nyelv!B9,Nyelv!C9,Nyelv!D9,Nyelv!E9)</f>
        <v>6. Immateriális javakra adott előlegek</v>
      </c>
      <c r="B45" s="832"/>
      <c r="C45" s="833"/>
      <c r="D45" s="833"/>
      <c r="E45" s="792">
        <f t="shared" si="21"/>
        <v>0</v>
      </c>
      <c r="F45" s="832"/>
      <c r="G45" s="833"/>
      <c r="H45" s="833"/>
      <c r="I45" s="792">
        <f t="shared" si="22"/>
        <v>0</v>
      </c>
      <c r="J45" s="793">
        <f t="shared" si="23"/>
        <v>0</v>
      </c>
      <c r="K45" s="784">
        <f>Import_M!H10</f>
        <v>0</v>
      </c>
      <c r="L45" s="784">
        <f t="shared" si="24"/>
        <v>0</v>
      </c>
      <c r="M45" s="834"/>
    </row>
    <row r="46" spans="1:25" ht="16.5" customHeight="1" x14ac:dyDescent="0.2">
      <c r="A46" s="778" t="str">
        <f>CHOOSE(Tartalom!$G$3,Nyelv!B10,Nyelv!C10,Nyelv!D10,Nyelv!E10)</f>
        <v>7. Immateriális javak értékhelyesbítése</v>
      </c>
      <c r="B46" s="829"/>
      <c r="C46" s="830"/>
      <c r="D46" s="830"/>
      <c r="E46" s="787">
        <f t="shared" si="21"/>
        <v>0</v>
      </c>
      <c r="F46" s="829"/>
      <c r="G46" s="830"/>
      <c r="H46" s="830"/>
      <c r="I46" s="787">
        <f t="shared" si="22"/>
        <v>0</v>
      </c>
      <c r="J46" s="788">
        <f t="shared" si="23"/>
        <v>0</v>
      </c>
      <c r="K46" s="784">
        <f>Import_M!H11</f>
        <v>0</v>
      </c>
      <c r="L46" s="784">
        <f t="shared" si="24"/>
        <v>0</v>
      </c>
      <c r="M46" s="831"/>
    </row>
    <row r="47" spans="1:25" ht="16.5" customHeight="1" thickBot="1" x14ac:dyDescent="0.25">
      <c r="A47" s="794" t="str">
        <f>CHOOSE(Tartalom!$G$3,Nyelv!B469,Nyelv!C469,Nyelv!D469,Nyelv!E469)</f>
        <v>Kis értékű immateriális javak</v>
      </c>
      <c r="B47" s="835"/>
      <c r="C47" s="836"/>
      <c r="D47" s="836"/>
      <c r="E47" s="797">
        <f t="shared" si="21"/>
        <v>0</v>
      </c>
      <c r="F47" s="837"/>
      <c r="G47" s="838"/>
      <c r="H47" s="838"/>
      <c r="I47" s="797">
        <f t="shared" si="22"/>
        <v>0</v>
      </c>
      <c r="J47" s="800">
        <f t="shared" si="23"/>
        <v>0</v>
      </c>
      <c r="K47" s="839"/>
      <c r="L47" s="839"/>
      <c r="M47" s="840"/>
    </row>
    <row r="48" spans="1:25" ht="16.5" customHeight="1" thickBot="1" x14ac:dyDescent="0.25">
      <c r="A48" s="801" t="str">
        <f>CHOOSE(Tartalom!$G$3,Nyelv!B362,Nyelv!C362,Nyelv!D362,Nyelv!E469)</f>
        <v xml:space="preserve">  I. IMMATERIÁLIS JAVAK</v>
      </c>
      <c r="B48" s="802">
        <f t="shared" ref="B48:L48" si="25">SUM(B40:B47)</f>
        <v>0</v>
      </c>
      <c r="C48" s="803">
        <f t="shared" si="25"/>
        <v>0</v>
      </c>
      <c r="D48" s="803">
        <f t="shared" si="25"/>
        <v>0</v>
      </c>
      <c r="E48" s="804">
        <f t="shared" si="25"/>
        <v>0</v>
      </c>
      <c r="F48" s="805">
        <f t="shared" si="25"/>
        <v>0</v>
      </c>
      <c r="G48" s="806">
        <f t="shared" si="25"/>
        <v>0</v>
      </c>
      <c r="H48" s="806">
        <f t="shared" si="25"/>
        <v>0</v>
      </c>
      <c r="I48" s="806">
        <f t="shared" si="25"/>
        <v>0</v>
      </c>
      <c r="J48" s="807">
        <f t="shared" si="25"/>
        <v>0</v>
      </c>
      <c r="K48" s="807">
        <f t="shared" si="25"/>
        <v>0</v>
      </c>
      <c r="L48" s="807">
        <f t="shared" si="25"/>
        <v>0</v>
      </c>
      <c r="M48" s="840"/>
    </row>
    <row r="49" spans="1:13" ht="16.5" customHeight="1" x14ac:dyDescent="0.2">
      <c r="A49" s="808" t="str">
        <f>CHOOSE(Tartalom!$G$3,Nyelv!B12,Nyelv!C12,Nyelv!D12,Nyelv!E12)</f>
        <v>1. Ingatlanok és a kapcsolódó vagyoni értékű jogok</v>
      </c>
      <c r="B49" s="825"/>
      <c r="C49" s="826"/>
      <c r="D49" s="826"/>
      <c r="E49" s="809">
        <f t="shared" ref="E49:E56" si="26">B49+C49-D49</f>
        <v>0</v>
      </c>
      <c r="F49" s="825"/>
      <c r="G49" s="826"/>
      <c r="H49" s="826"/>
      <c r="I49" s="810">
        <f t="shared" ref="I49:I56" si="27">F49+G49-H49</f>
        <v>0</v>
      </c>
      <c r="J49" s="784">
        <f t="shared" ref="J49:J56" si="28">E49-I49</f>
        <v>0</v>
      </c>
      <c r="K49" s="784">
        <f>Import_M!H13</f>
        <v>0</v>
      </c>
      <c r="L49" s="784">
        <f t="shared" ref="L49:L55" si="29">K49-J49</f>
        <v>0</v>
      </c>
      <c r="M49" s="840"/>
    </row>
    <row r="50" spans="1:13" ht="16.5" customHeight="1" x14ac:dyDescent="0.2">
      <c r="A50" s="778" t="str">
        <f>CHOOSE(Tartalom!$G$3,Nyelv!B13,Nyelv!C13,Nyelv!D13,Nyelv!E13)</f>
        <v>2. Műszaki berendezések, gépek, járművek</v>
      </c>
      <c r="B50" s="829"/>
      <c r="C50" s="830"/>
      <c r="D50" s="830"/>
      <c r="E50" s="811">
        <f t="shared" si="26"/>
        <v>0</v>
      </c>
      <c r="F50" s="829"/>
      <c r="G50" s="830"/>
      <c r="H50" s="830"/>
      <c r="I50" s="812">
        <f t="shared" si="27"/>
        <v>0</v>
      </c>
      <c r="J50" s="788">
        <f t="shared" si="28"/>
        <v>0</v>
      </c>
      <c r="K50" s="784">
        <f>Import_M!H14</f>
        <v>0</v>
      </c>
      <c r="L50" s="784">
        <f t="shared" si="29"/>
        <v>0</v>
      </c>
      <c r="M50" s="840"/>
    </row>
    <row r="51" spans="1:13" ht="16.5" customHeight="1" x14ac:dyDescent="0.2">
      <c r="A51" s="778" t="str">
        <f>CHOOSE(Tartalom!$G$3,Nyelv!B14,Nyelv!C14,Nyelv!D14,Nyelv!E14)</f>
        <v>3. Egyéb berendezések, felszerelések, járművek</v>
      </c>
      <c r="B51" s="829"/>
      <c r="C51" s="830"/>
      <c r="D51" s="830"/>
      <c r="E51" s="811">
        <f t="shared" si="26"/>
        <v>0</v>
      </c>
      <c r="F51" s="829"/>
      <c r="G51" s="830"/>
      <c r="H51" s="830"/>
      <c r="I51" s="812">
        <f t="shared" si="27"/>
        <v>0</v>
      </c>
      <c r="J51" s="788">
        <f t="shared" si="28"/>
        <v>0</v>
      </c>
      <c r="K51" s="784">
        <f>Import_M!H15</f>
        <v>0</v>
      </c>
      <c r="L51" s="784">
        <f t="shared" si="29"/>
        <v>0</v>
      </c>
      <c r="M51" s="840"/>
    </row>
    <row r="52" spans="1:13" ht="16.5" customHeight="1" x14ac:dyDescent="0.2">
      <c r="A52" s="808" t="str">
        <f>CHOOSE(Tartalom!$G$3,Nyelv!B15,Nyelv!C15,Nyelv!D15,Nyelv!E15)</f>
        <v>4. Tenyészállatok</v>
      </c>
      <c r="B52" s="829"/>
      <c r="C52" s="830"/>
      <c r="D52" s="830"/>
      <c r="E52" s="811">
        <f t="shared" si="26"/>
        <v>0</v>
      </c>
      <c r="F52" s="829"/>
      <c r="G52" s="830"/>
      <c r="H52" s="830"/>
      <c r="I52" s="812">
        <f t="shared" si="27"/>
        <v>0</v>
      </c>
      <c r="J52" s="788">
        <f t="shared" si="28"/>
        <v>0</v>
      </c>
      <c r="K52" s="784">
        <f>Import_M!H16</f>
        <v>0</v>
      </c>
      <c r="L52" s="784">
        <f t="shared" si="29"/>
        <v>0</v>
      </c>
      <c r="M52" s="840"/>
    </row>
    <row r="53" spans="1:13" ht="16.5" customHeight="1" x14ac:dyDescent="0.2">
      <c r="A53" s="778" t="str">
        <f>CHOOSE(Tartalom!$G$3,Nyelv!B16,Nyelv!C16,Nyelv!D16,Nyelv!E16)</f>
        <v>5. Beruházások, felújítások</v>
      </c>
      <c r="B53" s="829"/>
      <c r="C53" s="830"/>
      <c r="D53" s="830"/>
      <c r="E53" s="811">
        <f t="shared" si="26"/>
        <v>0</v>
      </c>
      <c r="F53" s="829"/>
      <c r="G53" s="830"/>
      <c r="H53" s="830"/>
      <c r="I53" s="812">
        <f t="shared" si="27"/>
        <v>0</v>
      </c>
      <c r="J53" s="788">
        <f t="shared" si="28"/>
        <v>0</v>
      </c>
      <c r="K53" s="784">
        <f>Import_M!H17</f>
        <v>0</v>
      </c>
      <c r="L53" s="784">
        <f t="shared" si="29"/>
        <v>0</v>
      </c>
      <c r="M53" s="840"/>
    </row>
    <row r="54" spans="1:13" ht="16.5" customHeight="1" x14ac:dyDescent="0.2">
      <c r="A54" s="778" t="str">
        <f>CHOOSE(Tartalom!$G$3,Nyelv!B17,Nyelv!C17,Nyelv!D17,Nyelv!E17)</f>
        <v>6. Beruházásokra adott előlegek</v>
      </c>
      <c r="B54" s="829"/>
      <c r="C54" s="830"/>
      <c r="D54" s="830"/>
      <c r="E54" s="811">
        <f t="shared" si="26"/>
        <v>0</v>
      </c>
      <c r="F54" s="829"/>
      <c r="G54" s="830"/>
      <c r="H54" s="830"/>
      <c r="I54" s="812">
        <f t="shared" si="27"/>
        <v>0</v>
      </c>
      <c r="J54" s="788">
        <f t="shared" si="28"/>
        <v>0</v>
      </c>
      <c r="K54" s="784">
        <f>Import_M!H18</f>
        <v>0</v>
      </c>
      <c r="L54" s="784">
        <f t="shared" si="29"/>
        <v>0</v>
      </c>
      <c r="M54" s="840"/>
    </row>
    <row r="55" spans="1:13" ht="16.5" customHeight="1" x14ac:dyDescent="0.2">
      <c r="A55" s="778" t="str">
        <f>CHOOSE(Tartalom!$G$3,Nyelv!B18,Nyelv!C18,Nyelv!D18,Nyelv!E18)</f>
        <v>7. Tárgyi eszközök értékhelyesbítése</v>
      </c>
      <c r="B55" s="829"/>
      <c r="C55" s="830"/>
      <c r="D55" s="830"/>
      <c r="E55" s="811">
        <f t="shared" si="26"/>
        <v>0</v>
      </c>
      <c r="F55" s="829"/>
      <c r="G55" s="830"/>
      <c r="H55" s="830"/>
      <c r="I55" s="812">
        <f t="shared" si="27"/>
        <v>0</v>
      </c>
      <c r="J55" s="788">
        <f t="shared" si="28"/>
        <v>0</v>
      </c>
      <c r="K55" s="784">
        <f>Import_M!H19</f>
        <v>0</v>
      </c>
      <c r="L55" s="784">
        <f t="shared" si="29"/>
        <v>0</v>
      </c>
      <c r="M55" s="840"/>
    </row>
    <row r="56" spans="1:13" ht="16.5" customHeight="1" thickBot="1" x14ac:dyDescent="0.25">
      <c r="A56" s="778" t="str">
        <f>CHOOSE(Tartalom!$G$3,Nyelv!B470,Nyelv!C470,Nyelv!D470,Nyelv!E470)</f>
        <v>Kis értékű tárgyi eszközök</v>
      </c>
      <c r="B56" s="829"/>
      <c r="C56" s="830"/>
      <c r="D56" s="830"/>
      <c r="E56" s="811">
        <f t="shared" si="26"/>
        <v>0</v>
      </c>
      <c r="F56" s="837"/>
      <c r="G56" s="838"/>
      <c r="H56" s="838"/>
      <c r="I56" s="813">
        <f t="shared" si="27"/>
        <v>0</v>
      </c>
      <c r="J56" s="800">
        <f t="shared" si="28"/>
        <v>0</v>
      </c>
      <c r="K56" s="839"/>
      <c r="L56" s="839"/>
      <c r="M56" s="840"/>
    </row>
    <row r="57" spans="1:13" ht="16.5" customHeight="1" thickBot="1" x14ac:dyDescent="0.25">
      <c r="A57" s="801" t="str">
        <f>CHOOSE(Tartalom!$G$3,Nyelv!B363,Nyelv!C363,Nyelv!D363,Nyelv!E363)</f>
        <v xml:space="preserve">  II. TÁRGYI ESZKÖZÖK</v>
      </c>
      <c r="B57" s="805">
        <f t="shared" ref="B57:L57" si="30">SUM(B49:B56)</f>
        <v>0</v>
      </c>
      <c r="C57" s="806">
        <f t="shared" si="30"/>
        <v>0</v>
      </c>
      <c r="D57" s="806">
        <f t="shared" si="30"/>
        <v>0</v>
      </c>
      <c r="E57" s="807">
        <f t="shared" si="30"/>
        <v>0</v>
      </c>
      <c r="F57" s="805">
        <f t="shared" si="30"/>
        <v>0</v>
      </c>
      <c r="G57" s="806">
        <f t="shared" si="30"/>
        <v>0</v>
      </c>
      <c r="H57" s="806">
        <f t="shared" si="30"/>
        <v>0</v>
      </c>
      <c r="I57" s="806">
        <f t="shared" si="30"/>
        <v>0</v>
      </c>
      <c r="J57" s="807">
        <f t="shared" si="30"/>
        <v>0</v>
      </c>
      <c r="K57" s="807">
        <f t="shared" si="30"/>
        <v>0</v>
      </c>
      <c r="L57" s="807">
        <f t="shared" si="30"/>
        <v>0</v>
      </c>
      <c r="M57" s="840"/>
    </row>
    <row r="58" spans="1:13" ht="16.5" customHeight="1" thickBot="1" x14ac:dyDescent="0.25">
      <c r="A58" s="814" t="str">
        <f>CHOOSE(Tartalom!$G$3,Nyelv!B471,Nyelv!C471,Nyelv!D471,Nyelv!E471)</f>
        <v>Mindösszesen</v>
      </c>
      <c r="B58" s="815">
        <f t="shared" ref="B58:L58" si="31">B48+B57</f>
        <v>0</v>
      </c>
      <c r="C58" s="816">
        <f t="shared" si="31"/>
        <v>0</v>
      </c>
      <c r="D58" s="816">
        <f t="shared" si="31"/>
        <v>0</v>
      </c>
      <c r="E58" s="817">
        <f t="shared" si="31"/>
        <v>0</v>
      </c>
      <c r="F58" s="818">
        <f t="shared" si="31"/>
        <v>0</v>
      </c>
      <c r="G58" s="819">
        <f t="shared" si="31"/>
        <v>0</v>
      </c>
      <c r="H58" s="819">
        <f t="shared" si="31"/>
        <v>0</v>
      </c>
      <c r="I58" s="819">
        <f t="shared" si="31"/>
        <v>0</v>
      </c>
      <c r="J58" s="820">
        <f t="shared" si="31"/>
        <v>0</v>
      </c>
      <c r="K58" s="820">
        <f t="shared" si="31"/>
        <v>0</v>
      </c>
      <c r="L58" s="820">
        <f t="shared" si="31"/>
        <v>0</v>
      </c>
      <c r="M58" s="841"/>
    </row>
    <row r="59" spans="1:13" ht="16.5" customHeight="1" x14ac:dyDescent="0.2">
      <c r="A59" s="842"/>
      <c r="B59" s="843"/>
      <c r="C59" s="843"/>
      <c r="D59" s="843"/>
      <c r="E59" s="843"/>
      <c r="F59" s="843"/>
      <c r="G59" s="843"/>
      <c r="H59" s="843"/>
      <c r="I59" s="843"/>
      <c r="J59" s="843"/>
      <c r="K59" s="843"/>
      <c r="L59" s="843"/>
      <c r="M59" s="843"/>
    </row>
  </sheetData>
  <mergeCells count="28">
    <mergeCell ref="A3:J3"/>
    <mergeCell ref="A9:A12"/>
    <mergeCell ref="B9:E9"/>
    <mergeCell ref="F9:I9"/>
    <mergeCell ref="J9:J12"/>
    <mergeCell ref="B10:B12"/>
    <mergeCell ref="C10:C12"/>
    <mergeCell ref="D10:D12"/>
    <mergeCell ref="E10:E12"/>
    <mergeCell ref="F10:F12"/>
    <mergeCell ref="G10:G12"/>
    <mergeCell ref="H10:H12"/>
    <mergeCell ref="I10:I12"/>
    <mergeCell ref="A35:A38"/>
    <mergeCell ref="B35:E35"/>
    <mergeCell ref="F35:I35"/>
    <mergeCell ref="H36:H38"/>
    <mergeCell ref="I36:I38"/>
    <mergeCell ref="J35:J38"/>
    <mergeCell ref="K35:K38"/>
    <mergeCell ref="L35:L38"/>
    <mergeCell ref="M35:M38"/>
    <mergeCell ref="B36:B38"/>
    <mergeCell ref="C36:C38"/>
    <mergeCell ref="D36:D38"/>
    <mergeCell ref="E36:E38"/>
    <mergeCell ref="F36:F38"/>
    <mergeCell ref="G36:G38"/>
  </mergeCells>
  <dataValidations count="1">
    <dataValidation allowBlank="1" showInputMessage="1" showErrorMessage="1" promptTitle="AA14:AA30" prompt="Nem szerkeszthető!" sqref="AA37" xr:uid="{F2272AA3-376F-48C3-B557-9E9927855385}"/>
  </dataValidations>
  <hyperlinks>
    <hyperlink ref="N1" location="TARTALOM!A1" display=" &lt; Tartalom" xr:uid="{4D7EB84A-7C4D-429E-B3BF-41038CE02075}"/>
  </hyperlinks>
  <printOptions horizontalCentered="1" verticalCentered="1"/>
  <pageMargins left="0.59055118110236204" right="0.59055118110236204" top="0.78740157480314998" bottom="0.59055118110236204" header="0.511811023622047" footer="0.511811023622047"/>
  <pageSetup paperSize="9" scale="98" orientation="landscape" r:id="rId1"/>
  <ignoredErrors>
    <ignoredError sqref="B14:H30" unlocked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Munka21"/>
  <dimension ref="A1:G147"/>
  <sheetViews>
    <sheetView showGridLines="0" showZeros="0" workbookViewId="0">
      <selection activeCell="A31" sqref="A31"/>
    </sheetView>
  </sheetViews>
  <sheetFormatPr defaultColWidth="8.90625" defaultRowHeight="12.75" customHeight="1" x14ac:dyDescent="0.3"/>
  <cols>
    <col min="1" max="1" width="32.90625" style="3" customWidth="1"/>
    <col min="2" max="2" width="8.08984375" style="24" customWidth="1"/>
    <col min="3" max="3" width="9" style="24" customWidth="1"/>
    <col min="4" max="4" width="8.36328125" style="24" customWidth="1"/>
    <col min="5" max="5" width="9.36328125" style="24" customWidth="1"/>
    <col min="6" max="6" width="8" style="24" customWidth="1"/>
    <col min="7" max="7" width="7.54296875" style="24" customWidth="1"/>
    <col min="8" max="16384" width="8.90625" style="3"/>
  </cols>
  <sheetData>
    <row r="1" spans="1:7" ht="14.4" x14ac:dyDescent="0.3">
      <c r="A1" s="463">
        <f>Alapa!C17</f>
        <v>0</v>
      </c>
      <c r="B1" s="1"/>
      <c r="C1" s="1"/>
      <c r="D1" s="1"/>
      <c r="E1" s="1"/>
      <c r="F1" s="1"/>
    </row>
    <row r="2" spans="1:7" ht="14.4" x14ac:dyDescent="0.3">
      <c r="A2" s="463" t="str">
        <f>CONCATENATE(CHOOSE(Tartalom!$G$3,Nyelv!B441,Nyelv!C441,Nyelv!D441,Nyelv!E441),": ",Alapa!$C$11)</f>
        <v xml:space="preserve">Tárgyév: </v>
      </c>
      <c r="B2" s="1"/>
      <c r="C2" s="1"/>
      <c r="D2" s="1"/>
      <c r="E2" s="1"/>
      <c r="F2" s="1"/>
      <c r="G2" s="15" t="s">
        <v>68</v>
      </c>
    </row>
    <row r="3" spans="1:7" ht="12.75" customHeight="1" x14ac:dyDescent="0.3">
      <c r="A3" s="1"/>
      <c r="B3" s="1"/>
      <c r="C3" s="1"/>
      <c r="D3" s="1"/>
      <c r="E3" s="1"/>
      <c r="F3" s="1"/>
    </row>
    <row r="4" spans="1:7" ht="12.75" customHeight="1" x14ac:dyDescent="0.3">
      <c r="A4" s="1"/>
      <c r="B4" s="1"/>
      <c r="C4" s="1"/>
      <c r="D4" s="1"/>
      <c r="E4" s="1"/>
      <c r="F4" s="1"/>
    </row>
    <row r="5" spans="1:7" ht="12.75" customHeight="1" x14ac:dyDescent="0.3">
      <c r="A5" s="1"/>
      <c r="B5" s="1"/>
      <c r="C5" s="1"/>
      <c r="D5" s="1"/>
      <c r="E5" s="468"/>
      <c r="F5" s="138">
        <f>IF(Tartalom!G3=1,Nyelv!$B$457,IF(Tartalom!G3=2,Nyelv!$C$457,IF(Tartalom!G3=3,Nyelv!$D$457,Nyelv!$E$457)))</f>
        <v>0</v>
      </c>
    </row>
    <row r="6" spans="1:7" ht="15" customHeight="1" x14ac:dyDescent="0.3">
      <c r="A6" s="919" t="str">
        <f>CHOOSE(Tartalom!$G$3,Nyelv!B488,Nyelv!C488,Nyelv!D488,Nyelv!E488)</f>
        <v>Megnevezése</v>
      </c>
      <c r="B6" s="922" t="str">
        <f>CHOOSE(Tartalom!$G$3,Nyelv!B439,Nyelv!C439,Nyelv!D439,Nyelv!E439)</f>
        <v>Előző év</v>
      </c>
      <c r="C6" s="922"/>
      <c r="D6" s="922" t="str">
        <f>CHOOSE(Tartalom!$G$3,Nyelv!B441,Nyelv!C441,Nyelv!D441,Nyelv!E441)</f>
        <v>Tárgyév</v>
      </c>
      <c r="E6" s="922"/>
      <c r="F6" s="923" t="str">
        <f>CHOOSE(Tartalom!$G$3,Nyelv!B489,Nyelv!C489,Nyelv!D489,Nyelv!E489)</f>
        <v>Változás (%)</v>
      </c>
    </row>
    <row r="7" spans="1:7" ht="13.8" x14ac:dyDescent="0.3">
      <c r="A7" s="920"/>
      <c r="B7" s="926" t="str">
        <f>CHOOSE(Tartalom!$G$3,Nyelv!B486,Nyelv!C486,Nyelv!D486,Nyelv!E486)</f>
        <v>Összeg</v>
      </c>
      <c r="C7" s="926" t="str">
        <f>CHOOSE(Tartalom!$G$3,Nyelv!B487,Nyelv!C487,Nyelv!D487,Nyelv!E487)</f>
        <v>Részarány (%)</v>
      </c>
      <c r="D7" s="926" t="str">
        <f>CHOOSE(Tartalom!$G$3,Nyelv!B486,Nyelv!C486,Nyelv!D486,Nyelv!E486)</f>
        <v>Összeg</v>
      </c>
      <c r="E7" s="926" t="str">
        <f>CHOOSE(Tartalom!$G$3,Nyelv!B487,Nyelv!C487,Nyelv!D487,Nyelv!E487)</f>
        <v>Részarány (%)</v>
      </c>
      <c r="F7" s="924"/>
    </row>
    <row r="8" spans="1:7" ht="13.8" x14ac:dyDescent="0.3">
      <c r="A8" s="921"/>
      <c r="B8" s="927"/>
      <c r="C8" s="927"/>
      <c r="D8" s="927"/>
      <c r="E8" s="927"/>
      <c r="F8" s="925"/>
    </row>
    <row r="9" spans="1:7" ht="15.6" x14ac:dyDescent="0.3">
      <c r="A9" s="469" t="str">
        <f>CHOOSE(Tartalom!$G$3,Nyelv!B483,Nyelv!C483,Nyelv!D483,Nyelv!E483)</f>
        <v>Mérleg összetétele I.</v>
      </c>
      <c r="B9" s="470"/>
      <c r="C9" s="470"/>
      <c r="D9" s="470"/>
      <c r="E9" s="470"/>
      <c r="F9" s="471"/>
    </row>
    <row r="10" spans="1:7" ht="13.8" x14ac:dyDescent="0.3">
      <c r="A10" s="472" t="str">
        <f>CHOOSE(Tartalom!$G$3,Nyelv!B391,Nyelv!C391,Nyelv!D391,Nyelv!E391)</f>
        <v>Befektetett eszközök</v>
      </c>
      <c r="B10" s="473">
        <f>Import_M!D3</f>
        <v>0</v>
      </c>
      <c r="C10" s="474" t="e">
        <f>(B10/B20)*100</f>
        <v>#DIV/0!</v>
      </c>
      <c r="D10" s="473">
        <f>Import_M!F3</f>
        <v>0</v>
      </c>
      <c r="E10" s="474" t="e">
        <f>(D10/D20)*100</f>
        <v>#DIV/0!</v>
      </c>
      <c r="F10" s="475" t="str">
        <f t="shared" ref="F10:F20" si="0">IF(B10=0,"",(D10/B10)*100)</f>
        <v/>
      </c>
    </row>
    <row r="11" spans="1:7" ht="13.8" x14ac:dyDescent="0.3">
      <c r="A11" s="476" t="str">
        <f>CHOOSE(Tartalom!$G$3,Nyelv!B392,Nyelv!C392,Nyelv!D392,Nyelv!E392)</f>
        <v>Immateriális javak</v>
      </c>
      <c r="B11" s="477">
        <f>Import_M!D4</f>
        <v>0</v>
      </c>
      <c r="C11" s="478" t="e">
        <f>(B11/B20)*100</f>
        <v>#DIV/0!</v>
      </c>
      <c r="D11" s="477">
        <f>Import_M!F4</f>
        <v>0</v>
      </c>
      <c r="E11" s="478" t="e">
        <f>(D11/D20)*100</f>
        <v>#DIV/0!</v>
      </c>
      <c r="F11" s="479" t="str">
        <f t="shared" si="0"/>
        <v/>
      </c>
    </row>
    <row r="12" spans="1:7" ht="13.8" x14ac:dyDescent="0.3">
      <c r="A12" s="476" t="str">
        <f>CHOOSE(Tartalom!$G$3,Nyelv!B393,Nyelv!C393,Nyelv!D393,Nyelv!E393)</f>
        <v>Tárgyi eszközök</v>
      </c>
      <c r="B12" s="477">
        <f>Import_M!D12</f>
        <v>0</v>
      </c>
      <c r="C12" s="478" t="e">
        <f>(B12/B20)*100</f>
        <v>#DIV/0!</v>
      </c>
      <c r="D12" s="477">
        <f>Import_M!F12</f>
        <v>0</v>
      </c>
      <c r="E12" s="478" t="e">
        <f>(D12/D20)*100</f>
        <v>#DIV/0!</v>
      </c>
      <c r="F12" s="479" t="str">
        <f t="shared" si="0"/>
        <v/>
      </c>
    </row>
    <row r="13" spans="1:7" ht="13.8" x14ac:dyDescent="0.3">
      <c r="A13" s="476" t="str">
        <f>CHOOSE(Tartalom!$G$3,Nyelv!B394,Nyelv!C394,Nyelv!D394,Nyelv!E394)</f>
        <v>Befektetett pénzügyi eszközök</v>
      </c>
      <c r="B13" s="477">
        <f>Import_M!D20</f>
        <v>0</v>
      </c>
      <c r="C13" s="478" t="e">
        <f>(B13/B20)*100</f>
        <v>#DIV/0!</v>
      </c>
      <c r="D13" s="477">
        <f>Import_M!F20</f>
        <v>0</v>
      </c>
      <c r="E13" s="478" t="e">
        <f>(D13/D20)*100</f>
        <v>#DIV/0!</v>
      </c>
      <c r="F13" s="479" t="str">
        <f t="shared" si="0"/>
        <v/>
      </c>
    </row>
    <row r="14" spans="1:7" ht="13.8" x14ac:dyDescent="0.3">
      <c r="A14" s="480" t="str">
        <f>CHOOSE(Tartalom!$G$3,Nyelv!B395,Nyelv!C395,Nyelv!D395,Nyelv!E395)</f>
        <v>Forgóeszközök</v>
      </c>
      <c r="B14" s="481">
        <f>Import_M!D31</f>
        <v>0</v>
      </c>
      <c r="C14" s="482" t="e">
        <f>(B14/B20)*100</f>
        <v>#DIV/0!</v>
      </c>
      <c r="D14" s="481">
        <f>Import_M!F31</f>
        <v>0</v>
      </c>
      <c r="E14" s="482" t="e">
        <f>(D14/D20)*100</f>
        <v>#DIV/0!</v>
      </c>
      <c r="F14" s="483" t="str">
        <f t="shared" si="0"/>
        <v/>
      </c>
    </row>
    <row r="15" spans="1:7" ht="13.8" x14ac:dyDescent="0.3">
      <c r="A15" s="476" t="str">
        <f>CHOOSE(Tartalom!$G$3,Nyelv!B396,Nyelv!C396,Nyelv!D396,Nyelv!E396)</f>
        <v>Készletek</v>
      </c>
      <c r="B15" s="477">
        <f>Import_M!D32</f>
        <v>0</v>
      </c>
      <c r="C15" s="478" t="e">
        <f>(B15/B20)*100</f>
        <v>#DIV/0!</v>
      </c>
      <c r="D15" s="477">
        <f>Import_M!F32</f>
        <v>0</v>
      </c>
      <c r="E15" s="478" t="e">
        <f>(D15/D20)*100</f>
        <v>#DIV/0!</v>
      </c>
      <c r="F15" s="479" t="str">
        <f t="shared" si="0"/>
        <v/>
      </c>
    </row>
    <row r="16" spans="1:7" ht="13.8" x14ac:dyDescent="0.3">
      <c r="A16" s="476" t="str">
        <f>CHOOSE(Tartalom!$G$3,Nyelv!B397,Nyelv!C397,Nyelv!D397,Nyelv!E397)</f>
        <v>Követelések</v>
      </c>
      <c r="B16" s="477">
        <f>Import_M!D39</f>
        <v>0</v>
      </c>
      <c r="C16" s="478" t="e">
        <f>(B16/B20)*100</f>
        <v>#DIV/0!</v>
      </c>
      <c r="D16" s="477">
        <f>Import_M!F39</f>
        <v>0</v>
      </c>
      <c r="E16" s="478" t="e">
        <f>(D16/D20)*100</f>
        <v>#DIV/0!</v>
      </c>
      <c r="F16" s="479" t="str">
        <f t="shared" si="0"/>
        <v/>
      </c>
    </row>
    <row r="17" spans="1:6" ht="13.8" x14ac:dyDescent="0.3">
      <c r="A17" s="476" t="str">
        <f>CHOOSE(Tartalom!$G$3,Nyelv!B398,Nyelv!C398,Nyelv!D398,Nyelv!E398)</f>
        <v>Értékpapírok</v>
      </c>
      <c r="B17" s="477">
        <f>Import_M!D48</f>
        <v>0</v>
      </c>
      <c r="C17" s="478" t="e">
        <f>(B17/B20)*100</f>
        <v>#DIV/0!</v>
      </c>
      <c r="D17" s="477">
        <f>Import_M!F48</f>
        <v>0</v>
      </c>
      <c r="E17" s="478" t="e">
        <f>(D17/D20)*100</f>
        <v>#DIV/0!</v>
      </c>
      <c r="F17" s="479" t="str">
        <f t="shared" si="0"/>
        <v/>
      </c>
    </row>
    <row r="18" spans="1:6" ht="13.8" x14ac:dyDescent="0.3">
      <c r="A18" s="476" t="str">
        <f>CHOOSE(Tartalom!$G$3,Nyelv!B399,Nyelv!C399,Nyelv!D399,Nyelv!E399)</f>
        <v>Pénzeszközök</v>
      </c>
      <c r="B18" s="477">
        <f>Import_M!D55</f>
        <v>0</v>
      </c>
      <c r="C18" s="478" t="e">
        <f>(B18/B20)*100</f>
        <v>#DIV/0!</v>
      </c>
      <c r="D18" s="477">
        <f>Import_M!F55</f>
        <v>0</v>
      </c>
      <c r="E18" s="478" t="e">
        <f>(D18/D20)*100</f>
        <v>#DIV/0!</v>
      </c>
      <c r="F18" s="479" t="str">
        <f t="shared" si="0"/>
        <v/>
      </c>
    </row>
    <row r="19" spans="1:6" ht="13.8" x14ac:dyDescent="0.3">
      <c r="A19" s="480" t="str">
        <f>CHOOSE(Tartalom!$G$3,Nyelv!B400,Nyelv!C400,Nyelv!D400,Nyelv!E400)</f>
        <v>Aktív időbeli elhatárolások</v>
      </c>
      <c r="B19" s="481">
        <f>Import_M!D58</f>
        <v>0</v>
      </c>
      <c r="C19" s="482" t="e">
        <f>(B19/B20)*100</f>
        <v>#DIV/0!</v>
      </c>
      <c r="D19" s="481">
        <f>Import_M!F58</f>
        <v>0</v>
      </c>
      <c r="E19" s="482" t="e">
        <f>(D19/D20)*100</f>
        <v>#DIV/0!</v>
      </c>
      <c r="F19" s="483" t="str">
        <f t="shared" si="0"/>
        <v/>
      </c>
    </row>
    <row r="20" spans="1:6" ht="13.8" x14ac:dyDescent="0.3">
      <c r="A20" s="484" t="str">
        <f>CHOOSE(Tartalom!$G$3,Nyelv!B401,Nyelv!C401,Nyelv!D401,Nyelv!E401)</f>
        <v>ESZKÖZÖK összesen</v>
      </c>
      <c r="B20" s="485">
        <f>Import_M!D62</f>
        <v>0</v>
      </c>
      <c r="C20" s="486" t="e">
        <f>(B20/B20)*100</f>
        <v>#DIV/0!</v>
      </c>
      <c r="D20" s="485">
        <f>Import_M!F62</f>
        <v>0</v>
      </c>
      <c r="E20" s="486" t="e">
        <f>(D20/D20)*100</f>
        <v>#DIV/0!</v>
      </c>
      <c r="F20" s="487" t="str">
        <f t="shared" si="0"/>
        <v/>
      </c>
    </row>
    <row r="21" spans="1:6" ht="13.8" x14ac:dyDescent="0.3">
      <c r="A21" s="488"/>
      <c r="B21" s="489"/>
      <c r="C21" s="490"/>
      <c r="D21" s="489"/>
      <c r="E21" s="490"/>
      <c r="F21" s="491"/>
    </row>
    <row r="22" spans="1:6" ht="13.8" x14ac:dyDescent="0.3">
      <c r="A22" s="492" t="s">
        <v>151</v>
      </c>
      <c r="B22" s="493">
        <f>Import_M!D63</f>
        <v>0</v>
      </c>
      <c r="C22" s="494" t="e">
        <f>(B22/B36)*100</f>
        <v>#DIV/0!</v>
      </c>
      <c r="D22" s="493">
        <f>Import_M!F63</f>
        <v>0</v>
      </c>
      <c r="E22" s="490" t="e">
        <f>(D22/D36)*100</f>
        <v>#DIV/0!</v>
      </c>
      <c r="F22" s="495" t="str">
        <f t="shared" ref="F22:F36" si="1">IF(B22=0,"",(D22/B22)*100)</f>
        <v/>
      </c>
    </row>
    <row r="23" spans="1:6" ht="13.8" x14ac:dyDescent="0.3">
      <c r="A23" s="476" t="s">
        <v>152</v>
      </c>
      <c r="B23" s="477">
        <f>Import_M!D64</f>
        <v>0</v>
      </c>
      <c r="C23" s="496" t="e">
        <f>(B23/B36)*100</f>
        <v>#DIV/0!</v>
      </c>
      <c r="D23" s="477">
        <f>Import_M!F64</f>
        <v>0</v>
      </c>
      <c r="E23" s="478" t="e">
        <f>(D23/D36)*100</f>
        <v>#DIV/0!</v>
      </c>
      <c r="F23" s="479" t="str">
        <f t="shared" si="1"/>
        <v/>
      </c>
    </row>
    <row r="24" spans="1:6" ht="13.8" x14ac:dyDescent="0.3">
      <c r="A24" s="476" t="s">
        <v>153</v>
      </c>
      <c r="B24" s="497">
        <f>Import_M!D66</f>
        <v>0</v>
      </c>
      <c r="C24" s="496" t="e">
        <f>(B24/B36)*100*-1</f>
        <v>#DIV/0!</v>
      </c>
      <c r="D24" s="497">
        <f>Import_M!F66</f>
        <v>0</v>
      </c>
      <c r="E24" s="478" t="e">
        <f>(D24/D36)*100</f>
        <v>#DIV/0!</v>
      </c>
      <c r="F24" s="479" t="str">
        <f t="shared" si="1"/>
        <v/>
      </c>
    </row>
    <row r="25" spans="1:6" ht="13.8" x14ac:dyDescent="0.3">
      <c r="A25" s="476" t="s">
        <v>154</v>
      </c>
      <c r="B25" s="477">
        <f>Import_M!D67</f>
        <v>0</v>
      </c>
      <c r="C25" s="496" t="e">
        <f>(B25/B36)*100</f>
        <v>#DIV/0!</v>
      </c>
      <c r="D25" s="477">
        <f>Import_M!F67</f>
        <v>0</v>
      </c>
      <c r="E25" s="478" t="e">
        <f>(D25/D36)*100</f>
        <v>#DIV/0!</v>
      </c>
      <c r="F25" s="479" t="str">
        <f t="shared" si="1"/>
        <v/>
      </c>
    </row>
    <row r="26" spans="1:6" ht="13.8" x14ac:dyDescent="0.3">
      <c r="A26" s="476" t="s">
        <v>155</v>
      </c>
      <c r="B26" s="477">
        <f>Import_M!D68</f>
        <v>0</v>
      </c>
      <c r="C26" s="496" t="e">
        <f>(B26/B36)*100</f>
        <v>#DIV/0!</v>
      </c>
      <c r="D26" s="477">
        <f>Import_M!F68</f>
        <v>0</v>
      </c>
      <c r="E26" s="478" t="e">
        <f>(D26/D36)*100</f>
        <v>#DIV/0!</v>
      </c>
      <c r="F26" s="479" t="str">
        <f t="shared" si="1"/>
        <v/>
      </c>
    </row>
    <row r="27" spans="1:6" ht="12.75" customHeight="1" x14ac:dyDescent="0.3">
      <c r="A27" s="476" t="s">
        <v>156</v>
      </c>
      <c r="B27" s="477">
        <f>Import_M!D69</f>
        <v>0</v>
      </c>
      <c r="C27" s="496" t="e">
        <f>(B27/B36)*100</f>
        <v>#DIV/0!</v>
      </c>
      <c r="D27" s="477">
        <f>Import_M!F69</f>
        <v>0</v>
      </c>
      <c r="E27" s="496" t="e">
        <f>(D27/D36)*100</f>
        <v>#DIV/0!</v>
      </c>
      <c r="F27" s="479" t="str">
        <f t="shared" si="1"/>
        <v/>
      </c>
    </row>
    <row r="28" spans="1:6" ht="13.8" x14ac:dyDescent="0.3">
      <c r="A28" s="476" t="s">
        <v>157</v>
      </c>
      <c r="B28" s="497">
        <f>Import_M!D70</f>
        <v>0</v>
      </c>
      <c r="C28" s="496" t="e">
        <f>(B28/B36)*100</f>
        <v>#DIV/0!</v>
      </c>
      <c r="D28" s="497">
        <f>Import_M!F70</f>
        <v>0</v>
      </c>
      <c r="E28" s="478" t="e">
        <f>(D28/D36)*100</f>
        <v>#DIV/0!</v>
      </c>
      <c r="F28" s="479" t="str">
        <f t="shared" si="1"/>
        <v/>
      </c>
    </row>
    <row r="29" spans="1:6" ht="13.8" x14ac:dyDescent="0.3">
      <c r="A29" s="476" t="s">
        <v>158</v>
      </c>
      <c r="B29" s="477">
        <f>Import_M!D73</f>
        <v>0</v>
      </c>
      <c r="C29" s="496" t="e">
        <f>(B29/B36)*100</f>
        <v>#DIV/0!</v>
      </c>
      <c r="D29" s="477">
        <f>Import_M!F73</f>
        <v>0</v>
      </c>
      <c r="E29" s="478" t="e">
        <f>(D29/D36)*100</f>
        <v>#DIV/0!</v>
      </c>
      <c r="F29" s="479" t="str">
        <f t="shared" si="1"/>
        <v/>
      </c>
    </row>
    <row r="30" spans="1:6" ht="13.8" x14ac:dyDescent="0.3">
      <c r="A30" s="480" t="s">
        <v>159</v>
      </c>
      <c r="B30" s="206">
        <f>Import_M!D74</f>
        <v>0</v>
      </c>
      <c r="C30" s="498" t="e">
        <f>(B30/B36)*100</f>
        <v>#DIV/0!</v>
      </c>
      <c r="D30" s="206">
        <f>Import_M!F74</f>
        <v>0</v>
      </c>
      <c r="E30" s="482" t="e">
        <f>(D30/D36)*100</f>
        <v>#DIV/0!</v>
      </c>
      <c r="F30" s="483" t="str">
        <f t="shared" si="1"/>
        <v/>
      </c>
    </row>
    <row r="31" spans="1:6" ht="13.8" x14ac:dyDescent="0.3">
      <c r="A31" s="480" t="s">
        <v>160</v>
      </c>
      <c r="B31" s="499">
        <f>Import_M!D78</f>
        <v>0</v>
      </c>
      <c r="C31" s="498" t="e">
        <f>(B31/B36)*100</f>
        <v>#DIV/0!</v>
      </c>
      <c r="D31" s="499">
        <f>Import_M!F78</f>
        <v>0</v>
      </c>
      <c r="E31" s="482" t="e">
        <f>(D31/D36)*100</f>
        <v>#DIV/0!</v>
      </c>
      <c r="F31" s="483" t="str">
        <f t="shared" si="1"/>
        <v/>
      </c>
    </row>
    <row r="32" spans="1:6" ht="12.75" customHeight="1" x14ac:dyDescent="0.3">
      <c r="A32" s="500" t="s">
        <v>161</v>
      </c>
      <c r="B32" s="497">
        <f>Import_M!D79</f>
        <v>0</v>
      </c>
      <c r="C32" s="496" t="e">
        <f>(B32/B36)*100</f>
        <v>#DIV/0!</v>
      </c>
      <c r="D32" s="497">
        <f>Import_M!F79</f>
        <v>0</v>
      </c>
      <c r="E32" s="496" t="e">
        <f>(D32/D36)*100</f>
        <v>#DIV/0!</v>
      </c>
      <c r="F32" s="479" t="str">
        <f t="shared" si="1"/>
        <v/>
      </c>
    </row>
    <row r="33" spans="1:6" ht="13.8" x14ac:dyDescent="0.3">
      <c r="A33" s="476" t="s">
        <v>162</v>
      </c>
      <c r="B33" s="477">
        <f>Import_M!D84</f>
        <v>0</v>
      </c>
      <c r="C33" s="496" t="e">
        <f>(B33/B36)*100</f>
        <v>#DIV/0!</v>
      </c>
      <c r="D33" s="477">
        <f>Import_M!F84</f>
        <v>0</v>
      </c>
      <c r="E33" s="478" t="e">
        <f>(D33/D36)*100</f>
        <v>#DIV/0!</v>
      </c>
      <c r="F33" s="479" t="str">
        <f t="shared" si="1"/>
        <v/>
      </c>
    </row>
    <row r="34" spans="1:6" ht="13.8" x14ac:dyDescent="0.3">
      <c r="A34" s="476" t="s">
        <v>163</v>
      </c>
      <c r="B34" s="477">
        <f>Import_M!D94</f>
        <v>0</v>
      </c>
      <c r="C34" s="496" t="e">
        <f>(B34/B36)*100</f>
        <v>#DIV/0!</v>
      </c>
      <c r="D34" s="477">
        <f>Import_M!F94</f>
        <v>0</v>
      </c>
      <c r="E34" s="478" t="e">
        <f>(D34/D36)*100</f>
        <v>#DIV/0!</v>
      </c>
      <c r="F34" s="479" t="str">
        <f t="shared" si="1"/>
        <v/>
      </c>
    </row>
    <row r="35" spans="1:6" ht="13.8" x14ac:dyDescent="0.3">
      <c r="A35" s="480" t="s">
        <v>164</v>
      </c>
      <c r="B35" s="499">
        <f>Import_M!D107</f>
        <v>0</v>
      </c>
      <c r="C35" s="498" t="e">
        <f>(B35/B36)*100</f>
        <v>#DIV/0!</v>
      </c>
      <c r="D35" s="499">
        <f>Import_M!F107</f>
        <v>0</v>
      </c>
      <c r="E35" s="482" t="e">
        <f>(D35/D36)*100</f>
        <v>#DIV/0!</v>
      </c>
      <c r="F35" s="483" t="str">
        <f t="shared" si="1"/>
        <v/>
      </c>
    </row>
    <row r="36" spans="1:6" ht="13.8" x14ac:dyDescent="0.3">
      <c r="A36" s="484" t="s">
        <v>165</v>
      </c>
      <c r="B36" s="501">
        <f>Import_M!D111</f>
        <v>0</v>
      </c>
      <c r="C36" s="502" t="e">
        <f>(B36/B36)*100</f>
        <v>#DIV/0!</v>
      </c>
      <c r="D36" s="501">
        <f>Import_M!F111</f>
        <v>0</v>
      </c>
      <c r="E36" s="486" t="e">
        <f>(D36/D36)*100</f>
        <v>#DIV/0!</v>
      </c>
      <c r="F36" s="487" t="str">
        <f t="shared" si="1"/>
        <v/>
      </c>
    </row>
    <row r="37" spans="1:6" ht="16.5" customHeight="1" x14ac:dyDescent="0.3">
      <c r="A37" s="503"/>
      <c r="B37" s="504"/>
      <c r="C37" s="478"/>
      <c r="D37" s="504"/>
      <c r="E37" s="478"/>
      <c r="F37" s="478"/>
    </row>
    <row r="38" spans="1:6" ht="15.6" x14ac:dyDescent="0.3">
      <c r="A38" s="469" t="str">
        <f>CHOOSE(Tartalom!$G$3,Nyelv!B484,Nyelv!C484,Nyelv!D484,Nyelv!E484)</f>
        <v>Mérleg összetétele II. (Eszközök)</v>
      </c>
      <c r="B38" s="470"/>
      <c r="C38" s="470"/>
      <c r="D38" s="470"/>
      <c r="E38" s="470"/>
      <c r="F38" s="471"/>
    </row>
    <row r="39" spans="1:6" ht="13.8" x14ac:dyDescent="0.3">
      <c r="A39" s="488" t="s">
        <v>166</v>
      </c>
      <c r="B39" s="505">
        <f>Import_M!D3</f>
        <v>0</v>
      </c>
      <c r="C39" s="506" t="e">
        <f t="shared" ref="C39:C66" si="2">(B39/$B$39)*100</f>
        <v>#DIV/0!</v>
      </c>
      <c r="D39" s="505">
        <f>Import_M!F3</f>
        <v>0</v>
      </c>
      <c r="E39" s="506" t="e">
        <f t="shared" ref="E39:E66" si="3">(D39/$D$39)*100</f>
        <v>#DIV/0!</v>
      </c>
      <c r="F39" s="507" t="str">
        <f t="shared" ref="F39:F66" si="4">IF(B39=0,"",(D39/B39)*100)</f>
        <v/>
      </c>
    </row>
    <row r="40" spans="1:6" ht="13.8" x14ac:dyDescent="0.3">
      <c r="A40" s="508" t="s">
        <v>167</v>
      </c>
      <c r="B40" s="509">
        <f>Import_M!D4</f>
        <v>0</v>
      </c>
      <c r="C40" s="510" t="e">
        <f t="shared" si="2"/>
        <v>#DIV/0!</v>
      </c>
      <c r="D40" s="509">
        <f>Import_M!F4</f>
        <v>0</v>
      </c>
      <c r="E40" s="510" t="e">
        <f t="shared" si="3"/>
        <v>#DIV/0!</v>
      </c>
      <c r="F40" s="511" t="str">
        <f t="shared" si="4"/>
        <v/>
      </c>
    </row>
    <row r="41" spans="1:6" ht="13.8" x14ac:dyDescent="0.3">
      <c r="A41" s="476" t="s">
        <v>168</v>
      </c>
      <c r="B41" s="512">
        <f>Import_M!D5</f>
        <v>0</v>
      </c>
      <c r="C41" s="513" t="e">
        <f t="shared" si="2"/>
        <v>#DIV/0!</v>
      </c>
      <c r="D41" s="512">
        <f>Import_M!F5</f>
        <v>0</v>
      </c>
      <c r="E41" s="513" t="e">
        <f t="shared" si="3"/>
        <v>#DIV/0!</v>
      </c>
      <c r="F41" s="514" t="str">
        <f t="shared" si="4"/>
        <v/>
      </c>
    </row>
    <row r="42" spans="1:6" ht="13.8" x14ac:dyDescent="0.3">
      <c r="A42" s="476" t="s">
        <v>169</v>
      </c>
      <c r="B42" s="512">
        <f>Import_M!D6</f>
        <v>0</v>
      </c>
      <c r="C42" s="513" t="e">
        <f t="shared" si="2"/>
        <v>#DIV/0!</v>
      </c>
      <c r="D42" s="512">
        <f>Import_M!F6</f>
        <v>0</v>
      </c>
      <c r="E42" s="513" t="e">
        <f t="shared" si="3"/>
        <v>#DIV/0!</v>
      </c>
      <c r="F42" s="514" t="str">
        <f t="shared" si="4"/>
        <v/>
      </c>
    </row>
    <row r="43" spans="1:6" ht="13.8" x14ac:dyDescent="0.3">
      <c r="A43" s="476" t="s">
        <v>170</v>
      </c>
      <c r="B43" s="515">
        <f>Import_M!D7</f>
        <v>0</v>
      </c>
      <c r="C43" s="513" t="e">
        <f t="shared" si="2"/>
        <v>#DIV/0!</v>
      </c>
      <c r="D43" s="515">
        <f>Import_M!F7</f>
        <v>0</v>
      </c>
      <c r="E43" s="513" t="e">
        <f t="shared" si="3"/>
        <v>#DIV/0!</v>
      </c>
      <c r="F43" s="514" t="str">
        <f t="shared" si="4"/>
        <v/>
      </c>
    </row>
    <row r="44" spans="1:6" ht="13.8" x14ac:dyDescent="0.3">
      <c r="A44" s="476" t="s">
        <v>171</v>
      </c>
      <c r="B44" s="515">
        <f>Import_M!D8</f>
        <v>0</v>
      </c>
      <c r="C44" s="513" t="e">
        <f t="shared" si="2"/>
        <v>#DIV/0!</v>
      </c>
      <c r="D44" s="515">
        <f>Import_M!F8</f>
        <v>0</v>
      </c>
      <c r="E44" s="513" t="e">
        <f t="shared" si="3"/>
        <v>#DIV/0!</v>
      </c>
      <c r="F44" s="514" t="str">
        <f t="shared" si="4"/>
        <v/>
      </c>
    </row>
    <row r="45" spans="1:6" ht="13.8" x14ac:dyDescent="0.3">
      <c r="A45" s="476" t="s">
        <v>172</v>
      </c>
      <c r="B45" s="512">
        <f>Import_M!D9</f>
        <v>0</v>
      </c>
      <c r="C45" s="513" t="e">
        <f t="shared" si="2"/>
        <v>#DIV/0!</v>
      </c>
      <c r="D45" s="512">
        <f>Import_M!F9</f>
        <v>0</v>
      </c>
      <c r="E45" s="513" t="e">
        <f t="shared" si="3"/>
        <v>#DIV/0!</v>
      </c>
      <c r="F45" s="514" t="str">
        <f t="shared" si="4"/>
        <v/>
      </c>
    </row>
    <row r="46" spans="1:6" ht="13.8" x14ac:dyDescent="0.3">
      <c r="A46" s="476" t="s">
        <v>173</v>
      </c>
      <c r="B46" s="512">
        <f>Import_M!D10</f>
        <v>0</v>
      </c>
      <c r="C46" s="513" t="e">
        <f t="shared" si="2"/>
        <v>#DIV/0!</v>
      </c>
      <c r="D46" s="512">
        <f>Import_M!F10</f>
        <v>0</v>
      </c>
      <c r="E46" s="513" t="e">
        <f t="shared" si="3"/>
        <v>#DIV/0!</v>
      </c>
      <c r="F46" s="514" t="str">
        <f t="shared" si="4"/>
        <v/>
      </c>
    </row>
    <row r="47" spans="1:6" ht="13.8" x14ac:dyDescent="0.3">
      <c r="A47" s="476" t="s">
        <v>174</v>
      </c>
      <c r="B47" s="512">
        <f>Import_M!D11</f>
        <v>0</v>
      </c>
      <c r="C47" s="513" t="e">
        <f t="shared" si="2"/>
        <v>#DIV/0!</v>
      </c>
      <c r="D47" s="512">
        <f>Import_M!F11</f>
        <v>0</v>
      </c>
      <c r="E47" s="513" t="e">
        <f t="shared" si="3"/>
        <v>#DIV/0!</v>
      </c>
      <c r="F47" s="514" t="str">
        <f t="shared" si="4"/>
        <v/>
      </c>
    </row>
    <row r="48" spans="1:6" ht="13.8" x14ac:dyDescent="0.3">
      <c r="A48" s="516" t="s">
        <v>175</v>
      </c>
      <c r="B48" s="517">
        <f>Import_M!D12</f>
        <v>0</v>
      </c>
      <c r="C48" s="518" t="e">
        <f t="shared" si="2"/>
        <v>#DIV/0!</v>
      </c>
      <c r="D48" s="517">
        <f>Import_M!F12</f>
        <v>0</v>
      </c>
      <c r="E48" s="518" t="e">
        <f t="shared" si="3"/>
        <v>#DIV/0!</v>
      </c>
      <c r="F48" s="519" t="str">
        <f t="shared" si="4"/>
        <v/>
      </c>
    </row>
    <row r="49" spans="1:6" ht="12.75" customHeight="1" x14ac:dyDescent="0.3">
      <c r="A49" s="500" t="s">
        <v>176</v>
      </c>
      <c r="B49" s="515">
        <f>Import_M!D13</f>
        <v>0</v>
      </c>
      <c r="C49" s="513" t="e">
        <f t="shared" si="2"/>
        <v>#DIV/0!</v>
      </c>
      <c r="D49" s="515">
        <f>Import_M!F13</f>
        <v>0</v>
      </c>
      <c r="E49" s="513" t="e">
        <f t="shared" si="3"/>
        <v>#DIV/0!</v>
      </c>
      <c r="F49" s="514" t="str">
        <f t="shared" si="4"/>
        <v/>
      </c>
    </row>
    <row r="50" spans="1:6" ht="12.75" customHeight="1" x14ac:dyDescent="0.3">
      <c r="A50" s="476" t="s">
        <v>177</v>
      </c>
      <c r="B50" s="515">
        <f>Import_M!D14</f>
        <v>0</v>
      </c>
      <c r="C50" s="513" t="e">
        <f t="shared" si="2"/>
        <v>#DIV/0!</v>
      </c>
      <c r="D50" s="515">
        <f>Import_M!F14</f>
        <v>0</v>
      </c>
      <c r="E50" s="513" t="e">
        <f t="shared" si="3"/>
        <v>#DIV/0!</v>
      </c>
      <c r="F50" s="514" t="str">
        <f t="shared" si="4"/>
        <v/>
      </c>
    </row>
    <row r="51" spans="1:6" ht="12.75" customHeight="1" x14ac:dyDescent="0.3">
      <c r="A51" s="476" t="s">
        <v>178</v>
      </c>
      <c r="B51" s="515">
        <f>Import_M!D15</f>
        <v>0</v>
      </c>
      <c r="C51" s="513" t="e">
        <f t="shared" si="2"/>
        <v>#DIV/0!</v>
      </c>
      <c r="D51" s="515">
        <f>Import_M!F15</f>
        <v>0</v>
      </c>
      <c r="E51" s="513" t="e">
        <f t="shared" si="3"/>
        <v>#DIV/0!</v>
      </c>
      <c r="F51" s="514" t="str">
        <f t="shared" si="4"/>
        <v/>
      </c>
    </row>
    <row r="52" spans="1:6" ht="12.75" customHeight="1" x14ac:dyDescent="0.3">
      <c r="A52" s="476" t="s">
        <v>179</v>
      </c>
      <c r="B52" s="512">
        <f>Import_M!D16</f>
        <v>0</v>
      </c>
      <c r="C52" s="513" t="e">
        <f t="shared" si="2"/>
        <v>#DIV/0!</v>
      </c>
      <c r="D52" s="512">
        <f>Import_M!F16</f>
        <v>0</v>
      </c>
      <c r="E52" s="513" t="e">
        <f t="shared" si="3"/>
        <v>#DIV/0!</v>
      </c>
      <c r="F52" s="514" t="str">
        <f t="shared" si="4"/>
        <v/>
      </c>
    </row>
    <row r="53" spans="1:6" ht="12.75" customHeight="1" x14ac:dyDescent="0.3">
      <c r="A53" s="476" t="s">
        <v>180</v>
      </c>
      <c r="B53" s="515">
        <f>Import_M!D17</f>
        <v>0</v>
      </c>
      <c r="C53" s="513" t="e">
        <f t="shared" si="2"/>
        <v>#DIV/0!</v>
      </c>
      <c r="D53" s="515">
        <f>Import_M!F17</f>
        <v>0</v>
      </c>
      <c r="E53" s="513" t="e">
        <f t="shared" si="3"/>
        <v>#DIV/0!</v>
      </c>
      <c r="F53" s="514" t="str">
        <f t="shared" si="4"/>
        <v/>
      </c>
    </row>
    <row r="54" spans="1:6" ht="12.75" customHeight="1" x14ac:dyDescent="0.3">
      <c r="A54" s="476" t="s">
        <v>181</v>
      </c>
      <c r="B54" s="515">
        <f>Import_M!D18</f>
        <v>0</v>
      </c>
      <c r="C54" s="513" t="e">
        <f t="shared" si="2"/>
        <v>#DIV/0!</v>
      </c>
      <c r="D54" s="515">
        <f>Import_M!F18</f>
        <v>0</v>
      </c>
      <c r="E54" s="513" t="e">
        <f t="shared" si="3"/>
        <v>#DIV/0!</v>
      </c>
      <c r="F54" s="514" t="str">
        <f t="shared" si="4"/>
        <v/>
      </c>
    </row>
    <row r="55" spans="1:6" ht="12.75" customHeight="1" x14ac:dyDescent="0.3">
      <c r="A55" s="520" t="s">
        <v>182</v>
      </c>
      <c r="B55" s="512">
        <f>Import_M!D19</f>
        <v>0</v>
      </c>
      <c r="C55" s="513" t="e">
        <f t="shared" si="2"/>
        <v>#DIV/0!</v>
      </c>
      <c r="D55" s="512">
        <f>Import_M!F19</f>
        <v>0</v>
      </c>
      <c r="E55" s="513" t="e">
        <f t="shared" si="3"/>
        <v>#DIV/0!</v>
      </c>
      <c r="F55" s="514" t="str">
        <f t="shared" si="4"/>
        <v/>
      </c>
    </row>
    <row r="56" spans="1:6" ht="13.8" x14ac:dyDescent="0.3">
      <c r="A56" s="516" t="s">
        <v>183</v>
      </c>
      <c r="B56" s="517">
        <f>Import_M!D20</f>
        <v>0</v>
      </c>
      <c r="C56" s="518" t="e">
        <f t="shared" si="2"/>
        <v>#DIV/0!</v>
      </c>
      <c r="D56" s="517">
        <f>Import_M!F20</f>
        <v>0</v>
      </c>
      <c r="E56" s="518" t="e">
        <f t="shared" si="3"/>
        <v>#DIV/0!</v>
      </c>
      <c r="F56" s="519" t="str">
        <f t="shared" si="4"/>
        <v/>
      </c>
    </row>
    <row r="57" spans="1:6" ht="12.75" customHeight="1" x14ac:dyDescent="0.3">
      <c r="A57" s="500" t="s">
        <v>184</v>
      </c>
      <c r="B57" s="515">
        <f>Import_M!D21</f>
        <v>0</v>
      </c>
      <c r="C57" s="513" t="e">
        <f t="shared" si="2"/>
        <v>#DIV/0!</v>
      </c>
      <c r="D57" s="515">
        <f>Import_M!F21</f>
        <v>0</v>
      </c>
      <c r="E57" s="513" t="e">
        <f t="shared" si="3"/>
        <v>#DIV/0!</v>
      </c>
      <c r="F57" s="514" t="str">
        <f t="shared" si="4"/>
        <v/>
      </c>
    </row>
    <row r="58" spans="1:6" ht="12.75" customHeight="1" x14ac:dyDescent="0.3">
      <c r="A58" s="476" t="s">
        <v>185</v>
      </c>
      <c r="B58" s="512">
        <f>Import_M!D22</f>
        <v>0</v>
      </c>
      <c r="C58" s="513" t="e">
        <f t="shared" si="2"/>
        <v>#DIV/0!</v>
      </c>
      <c r="D58" s="512">
        <f>Import_M!F22</f>
        <v>0</v>
      </c>
      <c r="E58" s="513" t="e">
        <f t="shared" si="3"/>
        <v>#DIV/0!</v>
      </c>
      <c r="F58" s="514" t="str">
        <f t="shared" si="4"/>
        <v/>
      </c>
    </row>
    <row r="59" spans="1:6" ht="12.75" customHeight="1" x14ac:dyDescent="0.3">
      <c r="A59" s="476" t="s">
        <v>186</v>
      </c>
      <c r="B59" s="512">
        <f>Import_M!D23</f>
        <v>0</v>
      </c>
      <c r="C59" s="513" t="e">
        <f t="shared" si="2"/>
        <v>#DIV/0!</v>
      </c>
      <c r="D59" s="512">
        <f>Import_M!F23</f>
        <v>0</v>
      </c>
      <c r="E59" s="513" t="e">
        <f t="shared" si="3"/>
        <v>#DIV/0!</v>
      </c>
      <c r="F59" s="514" t="str">
        <f t="shared" si="4"/>
        <v/>
      </c>
    </row>
    <row r="60" spans="1:6" ht="12.75" customHeight="1" x14ac:dyDescent="0.3">
      <c r="A60" s="476" t="s">
        <v>187</v>
      </c>
      <c r="B60" s="512">
        <f>Import_M!D24</f>
        <v>0</v>
      </c>
      <c r="C60" s="513" t="e">
        <f t="shared" si="2"/>
        <v>#DIV/0!</v>
      </c>
      <c r="D60" s="512">
        <f>Import_M!F24</f>
        <v>0</v>
      </c>
      <c r="E60" s="513" t="e">
        <f t="shared" si="3"/>
        <v>#DIV/0!</v>
      </c>
      <c r="F60" s="514" t="str">
        <f t="shared" si="4"/>
        <v/>
      </c>
    </row>
    <row r="61" spans="1:6" ht="12.75" customHeight="1" x14ac:dyDescent="0.3">
      <c r="A61" s="476" t="s">
        <v>188</v>
      </c>
      <c r="B61" s="512">
        <f>Import_M!D25</f>
        <v>0</v>
      </c>
      <c r="C61" s="513" t="e">
        <f t="shared" si="2"/>
        <v>#DIV/0!</v>
      </c>
      <c r="D61" s="512">
        <f>Import_M!F25</f>
        <v>0</v>
      </c>
      <c r="E61" s="513" t="e">
        <f t="shared" si="3"/>
        <v>#DIV/0!</v>
      </c>
      <c r="F61" s="514" t="str">
        <f t="shared" si="4"/>
        <v/>
      </c>
    </row>
    <row r="62" spans="1:6" ht="12.75" customHeight="1" x14ac:dyDescent="0.3">
      <c r="A62" s="476" t="s">
        <v>189</v>
      </c>
      <c r="B62" s="512">
        <f>Import_M!D26</f>
        <v>0</v>
      </c>
      <c r="C62" s="513" t="e">
        <f t="shared" si="2"/>
        <v>#DIV/0!</v>
      </c>
      <c r="D62" s="512">
        <f>Import_M!F26</f>
        <v>0</v>
      </c>
      <c r="E62" s="513" t="e">
        <f t="shared" si="3"/>
        <v>#DIV/0!</v>
      </c>
      <c r="F62" s="514" t="str">
        <f t="shared" si="4"/>
        <v/>
      </c>
    </row>
    <row r="63" spans="1:6" ht="12.75" customHeight="1" x14ac:dyDescent="0.3">
      <c r="A63" s="476" t="s">
        <v>190</v>
      </c>
      <c r="B63" s="512">
        <f>Import_M!D27</f>
        <v>0</v>
      </c>
      <c r="C63" s="513" t="e">
        <f t="shared" si="2"/>
        <v>#DIV/0!</v>
      </c>
      <c r="D63" s="512">
        <f>Import_M!F27</f>
        <v>0</v>
      </c>
      <c r="E63" s="513" t="e">
        <f t="shared" si="3"/>
        <v>#DIV/0!</v>
      </c>
      <c r="F63" s="514" t="str">
        <f t="shared" si="4"/>
        <v/>
      </c>
    </row>
    <row r="64" spans="1:6" ht="12.75" customHeight="1" x14ac:dyDescent="0.3">
      <c r="A64" s="476" t="s">
        <v>191</v>
      </c>
      <c r="B64" s="512">
        <f>Import_M!D28</f>
        <v>0</v>
      </c>
      <c r="C64" s="513" t="e">
        <f t="shared" si="2"/>
        <v>#DIV/0!</v>
      </c>
      <c r="D64" s="512">
        <f>Import_M!F28</f>
        <v>0</v>
      </c>
      <c r="E64" s="513" t="e">
        <f t="shared" si="3"/>
        <v>#DIV/0!</v>
      </c>
      <c r="F64" s="514" t="str">
        <f t="shared" si="4"/>
        <v/>
      </c>
    </row>
    <row r="65" spans="1:6" ht="12.75" customHeight="1" x14ac:dyDescent="0.3">
      <c r="A65" s="476" t="s">
        <v>192</v>
      </c>
      <c r="B65" s="512">
        <f>Import_M!D29</f>
        <v>0</v>
      </c>
      <c r="C65" s="513" t="e">
        <f t="shared" si="2"/>
        <v>#DIV/0!</v>
      </c>
      <c r="D65" s="512">
        <f>Import_M!F29</f>
        <v>0</v>
      </c>
      <c r="E65" s="513" t="e">
        <f t="shared" si="3"/>
        <v>#DIV/0!</v>
      </c>
      <c r="F65" s="514" t="str">
        <f t="shared" si="4"/>
        <v/>
      </c>
    </row>
    <row r="66" spans="1:6" ht="12.75" customHeight="1" x14ac:dyDescent="0.3">
      <c r="A66" s="521" t="s">
        <v>193</v>
      </c>
      <c r="B66" s="522">
        <f>Import_M!D30</f>
        <v>0</v>
      </c>
      <c r="C66" s="523" t="e">
        <f t="shared" si="2"/>
        <v>#DIV/0!</v>
      </c>
      <c r="D66" s="522">
        <f>Import_M!F30</f>
        <v>0</v>
      </c>
      <c r="E66" s="523" t="e">
        <f t="shared" si="3"/>
        <v>#DIV/0!</v>
      </c>
      <c r="F66" s="524" t="str">
        <f t="shared" si="4"/>
        <v/>
      </c>
    </row>
    <row r="67" spans="1:6" ht="12.75" customHeight="1" x14ac:dyDescent="0.3">
      <c r="A67" s="503"/>
      <c r="B67" s="504"/>
      <c r="C67" s="478"/>
      <c r="D67" s="504"/>
      <c r="E67" s="478"/>
      <c r="F67" s="478"/>
    </row>
    <row r="68" spans="1:6" ht="15.6" x14ac:dyDescent="0.3">
      <c r="A68" s="469" t="str">
        <f>CHOOSE(Tartalom!$G$3,Nyelv!B484,Nyelv!C484,Nyelv!D484,Nyelv!E484)</f>
        <v>Mérleg összetétele II. (Eszközök)</v>
      </c>
      <c r="B68" s="470"/>
      <c r="C68" s="470"/>
      <c r="D68" s="470"/>
      <c r="E68" s="470"/>
      <c r="F68" s="471"/>
    </row>
    <row r="69" spans="1:6" ht="13.8" x14ac:dyDescent="0.3">
      <c r="A69" s="488" t="s">
        <v>194</v>
      </c>
      <c r="B69" s="505">
        <f>Import_M!D31</f>
        <v>0</v>
      </c>
      <c r="C69" s="506" t="e">
        <f t="shared" ref="C69:C95" si="5">(B69/$B$69)*100</f>
        <v>#DIV/0!</v>
      </c>
      <c r="D69" s="505">
        <f>Import_M!F31</f>
        <v>0</v>
      </c>
      <c r="E69" s="506" t="e">
        <f t="shared" ref="E69:E95" si="6">(D69/$D$69)*100</f>
        <v>#DIV/0!</v>
      </c>
      <c r="F69" s="495" t="str">
        <f t="shared" ref="F69:F99" si="7">IF(B69=0,"",(D69/B69)*100)</f>
        <v/>
      </c>
    </row>
    <row r="70" spans="1:6" ht="13.8" x14ac:dyDescent="0.3">
      <c r="A70" s="508" t="s">
        <v>195</v>
      </c>
      <c r="B70" s="509">
        <f>Import_M!D32</f>
        <v>0</v>
      </c>
      <c r="C70" s="510" t="e">
        <f t="shared" si="5"/>
        <v>#DIV/0!</v>
      </c>
      <c r="D70" s="509">
        <f>Import_M!F32</f>
        <v>0</v>
      </c>
      <c r="E70" s="510" t="e">
        <f t="shared" si="6"/>
        <v>#DIV/0!</v>
      </c>
      <c r="F70" s="525" t="str">
        <f t="shared" si="7"/>
        <v/>
      </c>
    </row>
    <row r="71" spans="1:6" ht="13.8" x14ac:dyDescent="0.3">
      <c r="A71" s="476" t="s">
        <v>196</v>
      </c>
      <c r="B71" s="515">
        <f>Import_M!D33</f>
        <v>0</v>
      </c>
      <c r="C71" s="513" t="e">
        <f t="shared" si="5"/>
        <v>#DIV/0!</v>
      </c>
      <c r="D71" s="515">
        <f>Import_M!F33</f>
        <v>0</v>
      </c>
      <c r="E71" s="513" t="e">
        <f t="shared" si="6"/>
        <v>#DIV/0!</v>
      </c>
      <c r="F71" s="479" t="str">
        <f t="shared" si="7"/>
        <v/>
      </c>
    </row>
    <row r="72" spans="1:6" ht="13.8" x14ac:dyDescent="0.3">
      <c r="A72" s="476" t="s">
        <v>197</v>
      </c>
      <c r="B72" s="515">
        <f>Import_M!D34</f>
        <v>0</v>
      </c>
      <c r="C72" s="513" t="e">
        <f t="shared" si="5"/>
        <v>#DIV/0!</v>
      </c>
      <c r="D72" s="515">
        <f>Import_M!F34</f>
        <v>0</v>
      </c>
      <c r="E72" s="513" t="e">
        <f t="shared" si="6"/>
        <v>#DIV/0!</v>
      </c>
      <c r="F72" s="479" t="str">
        <f t="shared" si="7"/>
        <v/>
      </c>
    </row>
    <row r="73" spans="1:6" ht="13.8" x14ac:dyDescent="0.3">
      <c r="A73" s="476" t="s">
        <v>198</v>
      </c>
      <c r="B73" s="512">
        <f>Import_M!D35</f>
        <v>0</v>
      </c>
      <c r="C73" s="513" t="e">
        <f t="shared" si="5"/>
        <v>#DIV/0!</v>
      </c>
      <c r="D73" s="512">
        <f>Import_M!F35</f>
        <v>0</v>
      </c>
      <c r="E73" s="513" t="e">
        <f t="shared" si="6"/>
        <v>#DIV/0!</v>
      </c>
      <c r="F73" s="479" t="str">
        <f t="shared" si="7"/>
        <v/>
      </c>
    </row>
    <row r="74" spans="1:6" ht="13.8" x14ac:dyDescent="0.3">
      <c r="A74" s="476" t="s">
        <v>199</v>
      </c>
      <c r="B74" s="515">
        <f>Import_M!D36</f>
        <v>0</v>
      </c>
      <c r="C74" s="513" t="e">
        <f t="shared" si="5"/>
        <v>#DIV/0!</v>
      </c>
      <c r="D74" s="515">
        <f>Import_M!F36</f>
        <v>0</v>
      </c>
      <c r="E74" s="513" t="e">
        <f t="shared" si="6"/>
        <v>#DIV/0!</v>
      </c>
      <c r="F74" s="479" t="str">
        <f t="shared" si="7"/>
        <v/>
      </c>
    </row>
    <row r="75" spans="1:6" ht="13.8" x14ac:dyDescent="0.3">
      <c r="A75" s="476" t="s">
        <v>200</v>
      </c>
      <c r="B75" s="515">
        <f>Import_M!D37</f>
        <v>0</v>
      </c>
      <c r="C75" s="513" t="e">
        <f t="shared" si="5"/>
        <v>#DIV/0!</v>
      </c>
      <c r="D75" s="515">
        <f>Import_M!F37</f>
        <v>0</v>
      </c>
      <c r="E75" s="513" t="e">
        <f t="shared" si="6"/>
        <v>#DIV/0!</v>
      </c>
      <c r="F75" s="479" t="str">
        <f t="shared" si="7"/>
        <v/>
      </c>
    </row>
    <row r="76" spans="1:6" ht="13.8" x14ac:dyDescent="0.3">
      <c r="A76" s="476" t="s">
        <v>201</v>
      </c>
      <c r="B76" s="515">
        <f>Import_M!D38</f>
        <v>0</v>
      </c>
      <c r="C76" s="513" t="e">
        <f t="shared" si="5"/>
        <v>#DIV/0!</v>
      </c>
      <c r="D76" s="515">
        <f>Import_M!F38</f>
        <v>0</v>
      </c>
      <c r="E76" s="513" t="e">
        <f t="shared" si="6"/>
        <v>#DIV/0!</v>
      </c>
      <c r="F76" s="479" t="str">
        <f t="shared" si="7"/>
        <v/>
      </c>
    </row>
    <row r="77" spans="1:6" ht="13.8" x14ac:dyDescent="0.3">
      <c r="A77" s="516" t="s">
        <v>202</v>
      </c>
      <c r="B77" s="517">
        <f>Import_M!D39</f>
        <v>0</v>
      </c>
      <c r="C77" s="518" t="e">
        <f t="shared" si="5"/>
        <v>#DIV/0!</v>
      </c>
      <c r="D77" s="517">
        <f>Import_M!F39</f>
        <v>0</v>
      </c>
      <c r="E77" s="518" t="e">
        <f t="shared" si="6"/>
        <v>#DIV/0!</v>
      </c>
      <c r="F77" s="483" t="str">
        <f t="shared" si="7"/>
        <v/>
      </c>
    </row>
    <row r="78" spans="1:6" ht="12.75" customHeight="1" x14ac:dyDescent="0.3">
      <c r="A78" s="476" t="s">
        <v>203</v>
      </c>
      <c r="B78" s="515">
        <f>Import_M!D40</f>
        <v>0</v>
      </c>
      <c r="C78" s="513" t="e">
        <f t="shared" si="5"/>
        <v>#DIV/0!</v>
      </c>
      <c r="D78" s="515">
        <f>Import_M!F40</f>
        <v>0</v>
      </c>
      <c r="E78" s="513" t="e">
        <f t="shared" si="6"/>
        <v>#DIV/0!</v>
      </c>
      <c r="F78" s="479" t="str">
        <f t="shared" si="7"/>
        <v/>
      </c>
    </row>
    <row r="79" spans="1:6" ht="12.75" customHeight="1" x14ac:dyDescent="0.3">
      <c r="A79" s="476" t="s">
        <v>204</v>
      </c>
      <c r="B79" s="512">
        <f>Import_M!D41</f>
        <v>0</v>
      </c>
      <c r="C79" s="513" t="e">
        <f t="shared" si="5"/>
        <v>#DIV/0!</v>
      </c>
      <c r="D79" s="512">
        <f>Import_M!F41</f>
        <v>0</v>
      </c>
      <c r="E79" s="513" t="e">
        <f t="shared" si="6"/>
        <v>#DIV/0!</v>
      </c>
      <c r="F79" s="479" t="str">
        <f t="shared" si="7"/>
        <v/>
      </c>
    </row>
    <row r="80" spans="1:6" ht="12.75" customHeight="1" x14ac:dyDescent="0.3">
      <c r="A80" s="476" t="s">
        <v>205</v>
      </c>
      <c r="B80" s="512">
        <f>Import_M!D42</f>
        <v>0</v>
      </c>
      <c r="C80" s="513" t="e">
        <f t="shared" si="5"/>
        <v>#DIV/0!</v>
      </c>
      <c r="D80" s="512">
        <f>Import_M!F42</f>
        <v>0</v>
      </c>
      <c r="E80" s="513" t="e">
        <f t="shared" si="6"/>
        <v>#DIV/0!</v>
      </c>
      <c r="F80" s="479" t="str">
        <f t="shared" si="7"/>
        <v/>
      </c>
    </row>
    <row r="81" spans="1:6" ht="12.75" customHeight="1" x14ac:dyDescent="0.3">
      <c r="A81" s="476" t="s">
        <v>206</v>
      </c>
      <c r="B81" s="512">
        <f>Import_M!D43</f>
        <v>0</v>
      </c>
      <c r="C81" s="513" t="e">
        <f t="shared" si="5"/>
        <v>#DIV/0!</v>
      </c>
      <c r="D81" s="512">
        <f>Import_M!F43</f>
        <v>0</v>
      </c>
      <c r="E81" s="513" t="e">
        <f t="shared" si="6"/>
        <v>#DIV/0!</v>
      </c>
      <c r="F81" s="479" t="str">
        <f t="shared" si="7"/>
        <v/>
      </c>
    </row>
    <row r="82" spans="1:6" ht="12.75" customHeight="1" x14ac:dyDescent="0.3">
      <c r="A82" s="476" t="s">
        <v>207</v>
      </c>
      <c r="B82" s="512">
        <f>Import_M!D44</f>
        <v>0</v>
      </c>
      <c r="C82" s="513" t="e">
        <f t="shared" si="5"/>
        <v>#DIV/0!</v>
      </c>
      <c r="D82" s="512">
        <f>Import_M!F44</f>
        <v>0</v>
      </c>
      <c r="E82" s="513" t="e">
        <f t="shared" si="6"/>
        <v>#DIV/0!</v>
      </c>
      <c r="F82" s="479" t="str">
        <f t="shared" si="7"/>
        <v/>
      </c>
    </row>
    <row r="83" spans="1:6" ht="12.75" customHeight="1" x14ac:dyDescent="0.3">
      <c r="A83" s="476" t="s">
        <v>147</v>
      </c>
      <c r="B83" s="515">
        <f>Import_M!D45</f>
        <v>0</v>
      </c>
      <c r="C83" s="513" t="e">
        <f t="shared" si="5"/>
        <v>#DIV/0!</v>
      </c>
      <c r="D83" s="515">
        <f>Import_M!F45</f>
        <v>0</v>
      </c>
      <c r="E83" s="513" t="e">
        <f t="shared" si="6"/>
        <v>#DIV/0!</v>
      </c>
      <c r="F83" s="479" t="str">
        <f t="shared" si="7"/>
        <v/>
      </c>
    </row>
    <row r="84" spans="1:6" ht="13.8" x14ac:dyDescent="0.3">
      <c r="A84" s="476" t="s">
        <v>208</v>
      </c>
      <c r="B84" s="512">
        <f>Import_M!D46</f>
        <v>0</v>
      </c>
      <c r="C84" s="513" t="e">
        <f t="shared" si="5"/>
        <v>#DIV/0!</v>
      </c>
      <c r="D84" s="512">
        <f>Import_M!F46</f>
        <v>0</v>
      </c>
      <c r="E84" s="513" t="e">
        <f t="shared" si="6"/>
        <v>#DIV/0!</v>
      </c>
      <c r="F84" s="479" t="str">
        <f t="shared" si="7"/>
        <v/>
      </c>
    </row>
    <row r="85" spans="1:6" ht="13.8" x14ac:dyDescent="0.3">
      <c r="A85" s="520" t="s">
        <v>209</v>
      </c>
      <c r="B85" s="512">
        <f>Import_M!D47</f>
        <v>0</v>
      </c>
      <c r="C85" s="513" t="e">
        <f t="shared" si="5"/>
        <v>#DIV/0!</v>
      </c>
      <c r="D85" s="512">
        <f>Import_M!F47</f>
        <v>0</v>
      </c>
      <c r="E85" s="513" t="e">
        <f t="shared" si="6"/>
        <v>#DIV/0!</v>
      </c>
      <c r="F85" s="479" t="str">
        <f t="shared" si="7"/>
        <v/>
      </c>
    </row>
    <row r="86" spans="1:6" ht="13.8" x14ac:dyDescent="0.3">
      <c r="A86" s="516" t="s">
        <v>210</v>
      </c>
      <c r="B86" s="517">
        <f>Import_M!D48</f>
        <v>0</v>
      </c>
      <c r="C86" s="518" t="e">
        <f t="shared" si="5"/>
        <v>#DIV/0!</v>
      </c>
      <c r="D86" s="517">
        <f>Import_M!F48</f>
        <v>0</v>
      </c>
      <c r="E86" s="518" t="e">
        <f t="shared" si="6"/>
        <v>#DIV/0!</v>
      </c>
      <c r="F86" s="483" t="str">
        <f t="shared" si="7"/>
        <v/>
      </c>
    </row>
    <row r="87" spans="1:6" ht="12.75" customHeight="1" x14ac:dyDescent="0.3">
      <c r="A87" s="500" t="s">
        <v>211</v>
      </c>
      <c r="B87" s="512">
        <f>Import_M!D49</f>
        <v>0</v>
      </c>
      <c r="C87" s="513" t="e">
        <f t="shared" si="5"/>
        <v>#DIV/0!</v>
      </c>
      <c r="D87" s="512">
        <f>Import_M!F49</f>
        <v>0</v>
      </c>
      <c r="E87" s="513" t="e">
        <f t="shared" si="6"/>
        <v>#DIV/0!</v>
      </c>
      <c r="F87" s="479" t="str">
        <f t="shared" si="7"/>
        <v/>
      </c>
    </row>
    <row r="88" spans="1:6" ht="12.75" customHeight="1" x14ac:dyDescent="0.3">
      <c r="A88" s="476" t="s">
        <v>212</v>
      </c>
      <c r="B88" s="512">
        <f>Import_M!D50</f>
        <v>0</v>
      </c>
      <c r="C88" s="513" t="e">
        <f t="shared" si="5"/>
        <v>#DIV/0!</v>
      </c>
      <c r="D88" s="512">
        <f>Import_M!F50</f>
        <v>0</v>
      </c>
      <c r="E88" s="513" t="e">
        <f t="shared" si="6"/>
        <v>#DIV/0!</v>
      </c>
      <c r="F88" s="479" t="str">
        <f t="shared" si="7"/>
        <v/>
      </c>
    </row>
    <row r="89" spans="1:6" ht="13.8" x14ac:dyDescent="0.3">
      <c r="A89" s="476" t="s">
        <v>213</v>
      </c>
      <c r="B89" s="512">
        <f>Import_M!D51</f>
        <v>0</v>
      </c>
      <c r="C89" s="513" t="e">
        <f t="shared" si="5"/>
        <v>#DIV/0!</v>
      </c>
      <c r="D89" s="512">
        <f>Import_M!F51</f>
        <v>0</v>
      </c>
      <c r="E89" s="513" t="e">
        <f t="shared" si="6"/>
        <v>#DIV/0!</v>
      </c>
      <c r="F89" s="479" t="str">
        <f t="shared" si="7"/>
        <v/>
      </c>
    </row>
    <row r="90" spans="1:6" ht="13.8" x14ac:dyDescent="0.3">
      <c r="A90" s="476" t="s">
        <v>214</v>
      </c>
      <c r="B90" s="515">
        <f>Import_M!D52</f>
        <v>0</v>
      </c>
      <c r="C90" s="513" t="e">
        <f t="shared" si="5"/>
        <v>#DIV/0!</v>
      </c>
      <c r="D90" s="512">
        <f>Import_M!F52</f>
        <v>0</v>
      </c>
      <c r="E90" s="513" t="e">
        <f t="shared" si="6"/>
        <v>#DIV/0!</v>
      </c>
      <c r="F90" s="479" t="str">
        <f t="shared" si="7"/>
        <v/>
      </c>
    </row>
    <row r="91" spans="1:6" ht="13.8" x14ac:dyDescent="0.3">
      <c r="A91" s="476" t="s">
        <v>215</v>
      </c>
      <c r="B91" s="515">
        <f>Import_M!D53</f>
        <v>0</v>
      </c>
      <c r="C91" s="513" t="e">
        <f t="shared" si="5"/>
        <v>#DIV/0!</v>
      </c>
      <c r="D91" s="515">
        <f>Import_M!F53</f>
        <v>0</v>
      </c>
      <c r="E91" s="513" t="e">
        <f t="shared" si="6"/>
        <v>#DIV/0!</v>
      </c>
      <c r="F91" s="479" t="str">
        <f t="shared" si="7"/>
        <v/>
      </c>
    </row>
    <row r="92" spans="1:6" ht="13.8" x14ac:dyDescent="0.3">
      <c r="A92" s="520" t="s">
        <v>216</v>
      </c>
      <c r="B92" s="512">
        <f>Import_M!D54</f>
        <v>0</v>
      </c>
      <c r="C92" s="513" t="e">
        <f t="shared" si="5"/>
        <v>#DIV/0!</v>
      </c>
      <c r="D92" s="512">
        <f>Import_M!F54</f>
        <v>0</v>
      </c>
      <c r="E92" s="513" t="e">
        <f t="shared" si="6"/>
        <v>#DIV/0!</v>
      </c>
      <c r="F92" s="479" t="str">
        <f t="shared" si="7"/>
        <v/>
      </c>
    </row>
    <row r="93" spans="1:6" ht="13.8" x14ac:dyDescent="0.3">
      <c r="A93" s="516" t="s">
        <v>217</v>
      </c>
      <c r="B93" s="517">
        <f>Import_M!D55</f>
        <v>0</v>
      </c>
      <c r="C93" s="518" t="e">
        <f t="shared" si="5"/>
        <v>#DIV/0!</v>
      </c>
      <c r="D93" s="517">
        <f>Import_M!F55</f>
        <v>0</v>
      </c>
      <c r="E93" s="518" t="e">
        <f t="shared" si="6"/>
        <v>#DIV/0!</v>
      </c>
      <c r="F93" s="483" t="str">
        <f t="shared" si="7"/>
        <v/>
      </c>
    </row>
    <row r="94" spans="1:6" ht="13.8" x14ac:dyDescent="0.3">
      <c r="A94" s="476" t="s">
        <v>218</v>
      </c>
      <c r="B94" s="515">
        <f>Import_M!D56</f>
        <v>0</v>
      </c>
      <c r="C94" s="513" t="e">
        <f t="shared" si="5"/>
        <v>#DIV/0!</v>
      </c>
      <c r="D94" s="515">
        <f>Import_M!F56</f>
        <v>0</v>
      </c>
      <c r="E94" s="513" t="e">
        <f t="shared" si="6"/>
        <v>#DIV/0!</v>
      </c>
      <c r="F94" s="479" t="str">
        <f t="shared" si="7"/>
        <v/>
      </c>
    </row>
    <row r="95" spans="1:6" ht="13.8" x14ac:dyDescent="0.3">
      <c r="A95" s="476" t="s">
        <v>219</v>
      </c>
      <c r="B95" s="515">
        <f>Import_M!D57</f>
        <v>0</v>
      </c>
      <c r="C95" s="513" t="e">
        <f t="shared" si="5"/>
        <v>#DIV/0!</v>
      </c>
      <c r="D95" s="515">
        <f>Import_M!F57</f>
        <v>0</v>
      </c>
      <c r="E95" s="513" t="e">
        <f t="shared" si="6"/>
        <v>#DIV/0!</v>
      </c>
      <c r="F95" s="479" t="str">
        <f t="shared" si="7"/>
        <v/>
      </c>
    </row>
    <row r="96" spans="1:6" ht="13.8" x14ac:dyDescent="0.3">
      <c r="A96" s="488" t="s">
        <v>220</v>
      </c>
      <c r="B96" s="505">
        <f>Import_M!D58</f>
        <v>0</v>
      </c>
      <c r="C96" s="506" t="str">
        <f>IF(B96=0,"",(B96/$B$96)*100)</f>
        <v/>
      </c>
      <c r="D96" s="505">
        <f>Import_M!F58</f>
        <v>0</v>
      </c>
      <c r="E96" s="506" t="str">
        <f>IF(D96=0,"",(D96/$D$96)*100)</f>
        <v/>
      </c>
      <c r="F96" s="495" t="str">
        <f t="shared" si="7"/>
        <v/>
      </c>
    </row>
    <row r="97" spans="1:6" ht="12.75" customHeight="1" x14ac:dyDescent="0.3">
      <c r="A97" s="526" t="s">
        <v>221</v>
      </c>
      <c r="B97" s="527">
        <f>Import_M!D59</f>
        <v>0</v>
      </c>
      <c r="C97" s="528" t="str">
        <f>IF(B96=0,"",(B97/$B$96)*100)</f>
        <v/>
      </c>
      <c r="D97" s="527">
        <f>Import_M!F59</f>
        <v>0</v>
      </c>
      <c r="E97" s="528" t="str">
        <f>IF(D96=0,"",(D97/$D$96)*100)</f>
        <v/>
      </c>
      <c r="F97" s="529" t="str">
        <f t="shared" si="7"/>
        <v/>
      </c>
    </row>
    <row r="98" spans="1:6" ht="12.75" customHeight="1" x14ac:dyDescent="0.3">
      <c r="A98" s="530" t="s">
        <v>222</v>
      </c>
      <c r="B98" s="515">
        <f>Import_M!D60</f>
        <v>0</v>
      </c>
      <c r="C98" s="496" t="str">
        <f>IF(B96=0,"",(B98/$B$96)*100)</f>
        <v/>
      </c>
      <c r="D98" s="515">
        <f>Import_M!F60</f>
        <v>0</v>
      </c>
      <c r="E98" s="496" t="str">
        <f>IF(D96=0,"",(D98/$D$96)*100)</f>
        <v/>
      </c>
      <c r="F98" s="531" t="str">
        <f t="shared" si="7"/>
        <v/>
      </c>
    </row>
    <row r="99" spans="1:6" ht="12.75" customHeight="1" x14ac:dyDescent="0.3">
      <c r="A99" s="532" t="s">
        <v>223</v>
      </c>
      <c r="B99" s="522">
        <f>Import_M!D61</f>
        <v>0</v>
      </c>
      <c r="C99" s="523" t="str">
        <f>IF(B96=0,"",(B99/$B$96)*100)</f>
        <v/>
      </c>
      <c r="D99" s="522">
        <f>Import_M!F61</f>
        <v>0</v>
      </c>
      <c r="E99" s="523" t="str">
        <f>IF(D96=0,"",(D99/$D$96)*100)</f>
        <v/>
      </c>
      <c r="F99" s="533" t="str">
        <f t="shared" si="7"/>
        <v/>
      </c>
    </row>
    <row r="100" spans="1:6" ht="12.75" customHeight="1" x14ac:dyDescent="0.3">
      <c r="A100" s="11"/>
      <c r="B100" s="1"/>
      <c r="C100" s="1"/>
      <c r="D100" s="1"/>
      <c r="E100" s="1"/>
      <c r="F100" s="1"/>
    </row>
    <row r="101" spans="1:6" ht="15.6" x14ac:dyDescent="0.3">
      <c r="A101" s="469" t="str">
        <f>CHOOSE(Tartalom!$G$3,Nyelv!B485,Nyelv!C485,Nyelv!D485,Nyelv!E485)</f>
        <v>Mérleg összetétele II. (Források)</v>
      </c>
      <c r="B101" s="470"/>
      <c r="C101" s="470"/>
      <c r="D101" s="470"/>
      <c r="E101" s="470"/>
      <c r="F101" s="471"/>
    </row>
    <row r="102" spans="1:6" ht="13.8" x14ac:dyDescent="0.3">
      <c r="A102" s="488" t="s">
        <v>224</v>
      </c>
      <c r="B102" s="493">
        <f>Import_M!D63</f>
        <v>0</v>
      </c>
      <c r="C102" s="506" t="e">
        <f>(B102/$B$102)*100</f>
        <v>#DIV/0!</v>
      </c>
      <c r="D102" s="493">
        <f>Import_M!F63</f>
        <v>0</v>
      </c>
      <c r="E102" s="506" t="e">
        <f>(D102/$D$102)*100</f>
        <v>#DIV/0!</v>
      </c>
      <c r="F102" s="495" t="str">
        <f t="shared" ref="F102:F117" si="8">IF(B102=0,"",(D102/B102)*100)</f>
        <v/>
      </c>
    </row>
    <row r="103" spans="1:6" ht="12.75" customHeight="1" x14ac:dyDescent="0.3">
      <c r="A103" s="526" t="s">
        <v>225</v>
      </c>
      <c r="B103" s="534">
        <f>Import_M!D64</f>
        <v>0</v>
      </c>
      <c r="C103" s="513" t="e">
        <f>(B103/$B$102)*100</f>
        <v>#DIV/0!</v>
      </c>
      <c r="D103" s="477">
        <f>Import_M!F64</f>
        <v>0</v>
      </c>
      <c r="E103" s="513" t="e">
        <f>(D103/$D$102)*100</f>
        <v>#DIV/0!</v>
      </c>
      <c r="F103" s="479" t="str">
        <f t="shared" si="8"/>
        <v/>
      </c>
    </row>
    <row r="104" spans="1:6" ht="12.75" customHeight="1" x14ac:dyDescent="0.3">
      <c r="A104" s="535" t="s">
        <v>226</v>
      </c>
      <c r="B104" s="477">
        <f>Import_M!D65</f>
        <v>0</v>
      </c>
      <c r="C104" s="536" t="e">
        <f>(B104/$B$102)*100</f>
        <v>#DIV/0!</v>
      </c>
      <c r="D104" s="537">
        <f>Import_M!F65</f>
        <v>0</v>
      </c>
      <c r="E104" s="536" t="e">
        <f>(D104/$D$102)*100</f>
        <v>#DIV/0!</v>
      </c>
      <c r="F104" s="479" t="str">
        <f t="shared" si="8"/>
        <v/>
      </c>
    </row>
    <row r="105" spans="1:6" ht="12.75" customHeight="1" x14ac:dyDescent="0.3">
      <c r="A105" s="530" t="s">
        <v>227</v>
      </c>
      <c r="B105" s="497">
        <f>Import_M!D66</f>
        <v>0</v>
      </c>
      <c r="C105" s="513" t="e">
        <f>(B105/$B$102)*100*-1</f>
        <v>#DIV/0!</v>
      </c>
      <c r="D105" s="497">
        <f>Import_M!F66</f>
        <v>0</v>
      </c>
      <c r="E105" s="513" t="e">
        <f>(D105/$D$102)*100*-1</f>
        <v>#DIV/0!</v>
      </c>
      <c r="F105" s="479" t="str">
        <f t="shared" si="8"/>
        <v/>
      </c>
    </row>
    <row r="106" spans="1:6" ht="12.75" customHeight="1" x14ac:dyDescent="0.3">
      <c r="A106" s="530" t="s">
        <v>154</v>
      </c>
      <c r="B106" s="477">
        <f>Import_M!D67</f>
        <v>0</v>
      </c>
      <c r="C106" s="513" t="e">
        <f>(B106/$B$102)*100</f>
        <v>#DIV/0!</v>
      </c>
      <c r="D106" s="477">
        <f>Import_M!F67</f>
        <v>0</v>
      </c>
      <c r="E106" s="513" t="e">
        <f>(D106/$D$102)*100</f>
        <v>#DIV/0!</v>
      </c>
      <c r="F106" s="479" t="str">
        <f t="shared" si="8"/>
        <v/>
      </c>
    </row>
    <row r="107" spans="1:6" ht="12.75" customHeight="1" x14ac:dyDescent="0.3">
      <c r="A107" s="530" t="s">
        <v>155</v>
      </c>
      <c r="B107" s="477">
        <f>Import_M!D68</f>
        <v>0</v>
      </c>
      <c r="C107" s="513" t="e">
        <f>(B107/$B$102)*100</f>
        <v>#DIV/0!</v>
      </c>
      <c r="D107" s="477">
        <f>Import_M!F68</f>
        <v>0</v>
      </c>
      <c r="E107" s="513" t="e">
        <f>(D107/$D$102)*100</f>
        <v>#DIV/0!</v>
      </c>
      <c r="F107" s="479" t="str">
        <f t="shared" si="8"/>
        <v/>
      </c>
    </row>
    <row r="108" spans="1:6" ht="12.75" customHeight="1" x14ac:dyDescent="0.3">
      <c r="A108" s="530" t="s">
        <v>156</v>
      </c>
      <c r="B108" s="477">
        <f>Import_M!D69</f>
        <v>0</v>
      </c>
      <c r="C108" s="513" t="e">
        <f>(B108/$B$102)*100</f>
        <v>#DIV/0!</v>
      </c>
      <c r="D108" s="477">
        <f>Import_M!F69</f>
        <v>0</v>
      </c>
      <c r="E108" s="513" t="e">
        <f>(D108/$D$102)*100</f>
        <v>#DIV/0!</v>
      </c>
      <c r="F108" s="479" t="str">
        <f t="shared" si="8"/>
        <v/>
      </c>
    </row>
    <row r="109" spans="1:6" ht="12.75" customHeight="1" x14ac:dyDescent="0.3">
      <c r="A109" s="530" t="s">
        <v>157</v>
      </c>
      <c r="B109" s="497">
        <f>Import_M!D70</f>
        <v>0</v>
      </c>
      <c r="C109" s="513" t="e">
        <f>(B109/$B$102)*100</f>
        <v>#DIV/0!</v>
      </c>
      <c r="D109" s="497">
        <f>Import_M!F70</f>
        <v>0</v>
      </c>
      <c r="E109" s="513" t="e">
        <f>(D109/$D$102)*100</f>
        <v>#DIV/0!</v>
      </c>
      <c r="F109" s="479" t="str">
        <f t="shared" si="8"/>
        <v/>
      </c>
    </row>
    <row r="110" spans="1:6" ht="12.75" customHeight="1" x14ac:dyDescent="0.3">
      <c r="A110" s="532" t="s">
        <v>158</v>
      </c>
      <c r="B110" s="477">
        <f>Import_M!D73</f>
        <v>0</v>
      </c>
      <c r="C110" s="523" t="e">
        <f>(B110/$B$102)*100</f>
        <v>#DIV/0!</v>
      </c>
      <c r="D110" s="477">
        <f>Import_M!F73</f>
        <v>0</v>
      </c>
      <c r="E110" s="523" t="e">
        <f>(D110/$D$102)*100</f>
        <v>#DIV/0!</v>
      </c>
      <c r="F110" s="533" t="str">
        <f t="shared" si="8"/>
        <v/>
      </c>
    </row>
    <row r="111" spans="1:6" ht="12.75" customHeight="1" x14ac:dyDescent="0.3">
      <c r="A111" s="488" t="s">
        <v>228</v>
      </c>
      <c r="B111" s="538">
        <f>Import_M!D74</f>
        <v>0</v>
      </c>
      <c r="C111" s="506" t="str">
        <f>IF(B111=0,"",(B111/$B$111)*100)</f>
        <v/>
      </c>
      <c r="D111" s="538">
        <f>Import_M!F74</f>
        <v>0</v>
      </c>
      <c r="E111" s="506" t="str">
        <f>IF(D111=0,"",(D111/$D$111)*100)</f>
        <v/>
      </c>
      <c r="F111" s="495" t="str">
        <f t="shared" si="8"/>
        <v/>
      </c>
    </row>
    <row r="112" spans="1:6" ht="12.75" customHeight="1" x14ac:dyDescent="0.3">
      <c r="A112" s="526" t="s">
        <v>229</v>
      </c>
      <c r="B112" s="512">
        <f>Import_M!D75</f>
        <v>0</v>
      </c>
      <c r="C112" s="528" t="str">
        <f>IF(B111=0,"",(B112/$B$111)*100)</f>
        <v/>
      </c>
      <c r="D112" s="512">
        <f>Import_M!F75</f>
        <v>0</v>
      </c>
      <c r="E112" s="528" t="str">
        <f>IF(D111=0,"",(D112/$D$111)*100)</f>
        <v/>
      </c>
      <c r="F112" s="479" t="str">
        <f t="shared" si="8"/>
        <v/>
      </c>
    </row>
    <row r="113" spans="1:6" ht="12.75" customHeight="1" x14ac:dyDescent="0.3">
      <c r="A113" s="530" t="s">
        <v>230</v>
      </c>
      <c r="B113" s="512">
        <f>Import_M!D76</f>
        <v>0</v>
      </c>
      <c r="C113" s="496" t="str">
        <f>IF(B111=0,"",(B113/$B$111)*100)</f>
        <v/>
      </c>
      <c r="D113" s="512">
        <f>Import_M!F76</f>
        <v>0</v>
      </c>
      <c r="E113" s="513" t="str">
        <f>IF(D111=0,"",(D113/$D$111)*100)</f>
        <v/>
      </c>
      <c r="F113" s="479" t="str">
        <f t="shared" si="8"/>
        <v/>
      </c>
    </row>
    <row r="114" spans="1:6" ht="12.75" customHeight="1" x14ac:dyDescent="0.3">
      <c r="A114" s="532" t="s">
        <v>231</v>
      </c>
      <c r="B114" s="512">
        <f>Import_M!D77</f>
        <v>0</v>
      </c>
      <c r="C114" s="523" t="str">
        <f>IF(B111=0,"",(B114/$B$111)*100)</f>
        <v/>
      </c>
      <c r="D114" s="512">
        <f>Import_M!F77</f>
        <v>0</v>
      </c>
      <c r="E114" s="523" t="str">
        <f>IF(D111=0,"",(D114/$D$111)*100)</f>
        <v/>
      </c>
      <c r="F114" s="533" t="str">
        <f t="shared" si="8"/>
        <v/>
      </c>
    </row>
    <row r="115" spans="1:6" ht="12.75" customHeight="1" x14ac:dyDescent="0.3">
      <c r="A115" s="539" t="s">
        <v>232</v>
      </c>
      <c r="B115" s="540">
        <f>Import_M!D78</f>
        <v>0</v>
      </c>
      <c r="C115" s="506" t="e">
        <f t="shared" ref="C115:C143" si="9">(B115/$B$115)*100</f>
        <v>#DIV/0!</v>
      </c>
      <c r="D115" s="540">
        <f>Import_M!F78</f>
        <v>0</v>
      </c>
      <c r="E115" s="506" t="e">
        <f>(D115/$D$115)*100</f>
        <v>#DIV/0!</v>
      </c>
      <c r="F115" s="495" t="str">
        <f t="shared" si="8"/>
        <v/>
      </c>
    </row>
    <row r="116" spans="1:6" ht="13.8" x14ac:dyDescent="0.3">
      <c r="A116" s="541" t="s">
        <v>233</v>
      </c>
      <c r="B116" s="542">
        <f>Import_M!D79</f>
        <v>0</v>
      </c>
      <c r="C116" s="510" t="e">
        <f t="shared" si="9"/>
        <v>#DIV/0!</v>
      </c>
      <c r="D116" s="542">
        <f>Import_M!F79</f>
        <v>0</v>
      </c>
      <c r="E116" s="510" t="e">
        <f>(D116/$B$115)*100</f>
        <v>#DIV/0!</v>
      </c>
      <c r="F116" s="525" t="str">
        <f t="shared" si="8"/>
        <v/>
      </c>
    </row>
    <row r="117" spans="1:6" ht="12.75" customHeight="1" x14ac:dyDescent="0.3">
      <c r="A117" s="543" t="s">
        <v>234</v>
      </c>
      <c r="B117" s="544">
        <f>Import_M!D80</f>
        <v>0</v>
      </c>
      <c r="C117" s="478" t="e">
        <f t="shared" si="9"/>
        <v>#DIV/0!</v>
      </c>
      <c r="D117" s="544">
        <f>Import_M!F80</f>
        <v>0</v>
      </c>
      <c r="E117" s="513" t="e">
        <f>(D117/$D$115)*100</f>
        <v>#DIV/0!</v>
      </c>
      <c r="F117" s="479" t="str">
        <f t="shared" si="8"/>
        <v/>
      </c>
    </row>
    <row r="118" spans="1:6" ht="12.75" customHeight="1" x14ac:dyDescent="0.3">
      <c r="A118" s="530" t="s">
        <v>235</v>
      </c>
      <c r="B118" s="545">
        <f>Import_M!D81</f>
        <v>0</v>
      </c>
      <c r="C118" s="478" t="e">
        <f t="shared" si="9"/>
        <v>#DIV/0!</v>
      </c>
      <c r="D118" s="545">
        <f>Import_M!F81</f>
        <v>0</v>
      </c>
      <c r="E118" s="513"/>
      <c r="F118" s="479"/>
    </row>
    <row r="119" spans="1:6" ht="12.75" customHeight="1" x14ac:dyDescent="0.3">
      <c r="A119" s="530" t="s">
        <v>236</v>
      </c>
      <c r="B119" s="545">
        <f>Import_M!D82</f>
        <v>0</v>
      </c>
      <c r="C119" s="478" t="e">
        <f t="shared" si="9"/>
        <v>#DIV/0!</v>
      </c>
      <c r="D119" s="545">
        <f>Import_M!F82</f>
        <v>0</v>
      </c>
      <c r="E119" s="513" t="e">
        <f t="shared" ref="E119:E143" si="10">(D119/$D$115)*100</f>
        <v>#DIV/0!</v>
      </c>
      <c r="F119" s="479" t="str">
        <f t="shared" ref="F119:F127" si="11">IF(B119=0,"",(D119/B119)*100)</f>
        <v/>
      </c>
    </row>
    <row r="120" spans="1:6" ht="12.75" customHeight="1" x14ac:dyDescent="0.3">
      <c r="A120" s="546" t="s">
        <v>237</v>
      </c>
      <c r="B120" s="547">
        <f>Import_M!D83</f>
        <v>0</v>
      </c>
      <c r="C120" s="478" t="e">
        <f t="shared" si="9"/>
        <v>#DIV/0!</v>
      </c>
      <c r="D120" s="547">
        <f>Import_M!F83</f>
        <v>0</v>
      </c>
      <c r="E120" s="513" t="e">
        <f t="shared" si="10"/>
        <v>#DIV/0!</v>
      </c>
      <c r="F120" s="479" t="str">
        <f t="shared" si="11"/>
        <v/>
      </c>
    </row>
    <row r="121" spans="1:6" ht="13.8" x14ac:dyDescent="0.3">
      <c r="A121" s="548" t="s">
        <v>162</v>
      </c>
      <c r="B121" s="549">
        <f>Import_M!D84</f>
        <v>0</v>
      </c>
      <c r="C121" s="518" t="e">
        <f t="shared" si="9"/>
        <v>#DIV/0!</v>
      </c>
      <c r="D121" s="549">
        <f>Import_M!F84</f>
        <v>0</v>
      </c>
      <c r="E121" s="518" t="e">
        <f t="shared" si="10"/>
        <v>#DIV/0!</v>
      </c>
      <c r="F121" s="483" t="str">
        <f t="shared" si="11"/>
        <v/>
      </c>
    </row>
    <row r="122" spans="1:6" ht="12.75" customHeight="1" x14ac:dyDescent="0.3">
      <c r="A122" s="550" t="s">
        <v>238</v>
      </c>
      <c r="B122" s="544">
        <f>Import_M!D85</f>
        <v>0</v>
      </c>
      <c r="C122" s="478" t="e">
        <f t="shared" si="9"/>
        <v>#DIV/0!</v>
      </c>
      <c r="D122" s="544">
        <f>Import_M!F85</f>
        <v>0</v>
      </c>
      <c r="E122" s="513" t="e">
        <f t="shared" si="10"/>
        <v>#DIV/0!</v>
      </c>
      <c r="F122" s="479" t="str">
        <f t="shared" si="11"/>
        <v/>
      </c>
    </row>
    <row r="123" spans="1:6" ht="12.75" customHeight="1" x14ac:dyDescent="0.3">
      <c r="A123" s="530" t="s">
        <v>239</v>
      </c>
      <c r="B123" s="545">
        <f>Import_M!D86</f>
        <v>0</v>
      </c>
      <c r="C123" s="478" t="e">
        <f t="shared" si="9"/>
        <v>#DIV/0!</v>
      </c>
      <c r="D123" s="545">
        <f>Import_M!F86</f>
        <v>0</v>
      </c>
      <c r="E123" s="513" t="e">
        <f t="shared" si="10"/>
        <v>#DIV/0!</v>
      </c>
      <c r="F123" s="479" t="str">
        <f t="shared" si="11"/>
        <v/>
      </c>
    </row>
    <row r="124" spans="1:6" ht="12.75" customHeight="1" x14ac:dyDescent="0.3">
      <c r="A124" s="530" t="s">
        <v>240</v>
      </c>
      <c r="B124" s="545">
        <f>Import_M!D87</f>
        <v>0</v>
      </c>
      <c r="C124" s="478" t="e">
        <f t="shared" si="9"/>
        <v>#DIV/0!</v>
      </c>
      <c r="D124" s="545">
        <f>Import_M!F87</f>
        <v>0</v>
      </c>
      <c r="E124" s="513" t="e">
        <f t="shared" si="10"/>
        <v>#DIV/0!</v>
      </c>
      <c r="F124" s="479" t="str">
        <f t="shared" si="11"/>
        <v/>
      </c>
    </row>
    <row r="125" spans="1:6" ht="12.75" customHeight="1" x14ac:dyDescent="0.3">
      <c r="A125" s="530" t="s">
        <v>241</v>
      </c>
      <c r="B125" s="545">
        <f>Import_M!D88</f>
        <v>0</v>
      </c>
      <c r="C125" s="478" t="e">
        <f t="shared" si="9"/>
        <v>#DIV/0!</v>
      </c>
      <c r="D125" s="545">
        <f>Import_M!F88</f>
        <v>0</v>
      </c>
      <c r="E125" s="513" t="e">
        <f t="shared" si="10"/>
        <v>#DIV/0!</v>
      </c>
      <c r="F125" s="479" t="str">
        <f t="shared" si="11"/>
        <v/>
      </c>
    </row>
    <row r="126" spans="1:6" ht="12.75" customHeight="1" x14ac:dyDescent="0.3">
      <c r="A126" s="530" t="s">
        <v>242</v>
      </c>
      <c r="B126" s="545">
        <f>Import_M!D89</f>
        <v>0</v>
      </c>
      <c r="C126" s="478" t="e">
        <f t="shared" si="9"/>
        <v>#DIV/0!</v>
      </c>
      <c r="D126" s="545">
        <f>Import_M!F89</f>
        <v>0</v>
      </c>
      <c r="E126" s="513" t="e">
        <f t="shared" si="10"/>
        <v>#DIV/0!</v>
      </c>
      <c r="F126" s="479" t="str">
        <f t="shared" si="11"/>
        <v/>
      </c>
    </row>
    <row r="127" spans="1:6" ht="12.75" customHeight="1" x14ac:dyDescent="0.3">
      <c r="A127" s="530" t="s">
        <v>243</v>
      </c>
      <c r="B127" s="545">
        <f>Import_M!D90</f>
        <v>0</v>
      </c>
      <c r="C127" s="478" t="e">
        <f t="shared" si="9"/>
        <v>#DIV/0!</v>
      </c>
      <c r="D127" s="545">
        <f>Import_M!F90</f>
        <v>0</v>
      </c>
      <c r="E127" s="513" t="e">
        <f t="shared" si="10"/>
        <v>#DIV/0!</v>
      </c>
      <c r="F127" s="479" t="str">
        <f t="shared" si="11"/>
        <v/>
      </c>
    </row>
    <row r="128" spans="1:6" ht="12.75" customHeight="1" x14ac:dyDescent="0.3">
      <c r="A128" s="530" t="s">
        <v>244</v>
      </c>
      <c r="B128" s="545">
        <f>Import_M!D91</f>
        <v>0</v>
      </c>
      <c r="C128" s="478" t="e">
        <f t="shared" si="9"/>
        <v>#DIV/0!</v>
      </c>
      <c r="D128" s="545">
        <f>Import_M!F91</f>
        <v>0</v>
      </c>
      <c r="E128" s="513" t="e">
        <f t="shared" si="10"/>
        <v>#DIV/0!</v>
      </c>
      <c r="F128" s="479"/>
    </row>
    <row r="129" spans="1:6" ht="12.75" customHeight="1" x14ac:dyDescent="0.3">
      <c r="A129" s="530" t="s">
        <v>245</v>
      </c>
      <c r="B129" s="545">
        <f>Import_M!D92</f>
        <v>0</v>
      </c>
      <c r="C129" s="478" t="e">
        <f t="shared" si="9"/>
        <v>#DIV/0!</v>
      </c>
      <c r="D129" s="545">
        <f>Import_M!F92</f>
        <v>0</v>
      </c>
      <c r="E129" s="513" t="e">
        <f t="shared" si="10"/>
        <v>#DIV/0!</v>
      </c>
      <c r="F129" s="479" t="str">
        <f t="shared" ref="F129:F147" si="12">IF(B129=0,"",(D129/B129)*100)</f>
        <v/>
      </c>
    </row>
    <row r="130" spans="1:6" ht="12.75" customHeight="1" x14ac:dyDescent="0.3">
      <c r="A130" s="546" t="s">
        <v>246</v>
      </c>
      <c r="B130" s="551">
        <f>Import_M!D93</f>
        <v>0</v>
      </c>
      <c r="C130" s="478" t="e">
        <f t="shared" si="9"/>
        <v>#DIV/0!</v>
      </c>
      <c r="D130" s="551">
        <f>Import_M!F93</f>
        <v>0</v>
      </c>
      <c r="E130" s="513" t="e">
        <f t="shared" si="10"/>
        <v>#DIV/0!</v>
      </c>
      <c r="F130" s="479" t="str">
        <f t="shared" si="12"/>
        <v/>
      </c>
    </row>
    <row r="131" spans="1:6" ht="12.75" customHeight="1" x14ac:dyDescent="0.3">
      <c r="A131" s="548" t="s">
        <v>163</v>
      </c>
      <c r="B131" s="549">
        <f>Import_M!D94</f>
        <v>0</v>
      </c>
      <c r="C131" s="518" t="e">
        <f t="shared" si="9"/>
        <v>#DIV/0!</v>
      </c>
      <c r="D131" s="549">
        <f>Import_M!F94</f>
        <v>0</v>
      </c>
      <c r="E131" s="518" t="e">
        <f t="shared" si="10"/>
        <v>#DIV/0!</v>
      </c>
      <c r="F131" s="483" t="str">
        <f t="shared" si="12"/>
        <v/>
      </c>
    </row>
    <row r="132" spans="1:6" ht="12.75" customHeight="1" x14ac:dyDescent="0.3">
      <c r="A132" s="550" t="s">
        <v>247</v>
      </c>
      <c r="B132" s="544">
        <f>Import_M!D95</f>
        <v>0</v>
      </c>
      <c r="C132" s="478" t="e">
        <f t="shared" si="9"/>
        <v>#DIV/0!</v>
      </c>
      <c r="D132" s="544">
        <f>Import_M!F95</f>
        <v>0</v>
      </c>
      <c r="E132" s="513" t="e">
        <f t="shared" si="10"/>
        <v>#DIV/0!</v>
      </c>
      <c r="F132" s="479" t="str">
        <f t="shared" si="12"/>
        <v/>
      </c>
    </row>
    <row r="133" spans="1:6" ht="12.75" customHeight="1" x14ac:dyDescent="0.3">
      <c r="A133" s="530" t="s">
        <v>248</v>
      </c>
      <c r="B133" s="545">
        <f>Import_M!D96</f>
        <v>0</v>
      </c>
      <c r="C133" s="552" t="e">
        <f t="shared" si="9"/>
        <v>#DIV/0!</v>
      </c>
      <c r="D133" s="545">
        <f>Import_M!F96</f>
        <v>0</v>
      </c>
      <c r="E133" s="536" t="e">
        <f t="shared" si="10"/>
        <v>#DIV/0!</v>
      </c>
      <c r="F133" s="479" t="str">
        <f t="shared" si="12"/>
        <v/>
      </c>
    </row>
    <row r="134" spans="1:6" ht="12.75" customHeight="1" x14ac:dyDescent="0.3">
      <c r="A134" s="530" t="s">
        <v>249</v>
      </c>
      <c r="B134" s="545">
        <f>Import_M!D97</f>
        <v>0</v>
      </c>
      <c r="C134" s="478" t="e">
        <f t="shared" si="9"/>
        <v>#DIV/0!</v>
      </c>
      <c r="D134" s="545">
        <f>Import_M!F97</f>
        <v>0</v>
      </c>
      <c r="E134" s="513" t="e">
        <f t="shared" si="10"/>
        <v>#DIV/0!</v>
      </c>
      <c r="F134" s="479" t="str">
        <f t="shared" si="12"/>
        <v/>
      </c>
    </row>
    <row r="135" spans="1:6" ht="12.75" customHeight="1" x14ac:dyDescent="0.3">
      <c r="A135" s="530" t="s">
        <v>250</v>
      </c>
      <c r="B135" s="545">
        <f>Import_M!D98</f>
        <v>0</v>
      </c>
      <c r="C135" s="478" t="e">
        <f t="shared" si="9"/>
        <v>#DIV/0!</v>
      </c>
      <c r="D135" s="545">
        <f>Import_M!F98</f>
        <v>0</v>
      </c>
      <c r="E135" s="513" t="e">
        <f t="shared" si="10"/>
        <v>#DIV/0!</v>
      </c>
      <c r="F135" s="479" t="str">
        <f t="shared" si="12"/>
        <v/>
      </c>
    </row>
    <row r="136" spans="1:6" ht="12.75" customHeight="1" x14ac:dyDescent="0.3">
      <c r="A136" s="530" t="s">
        <v>251</v>
      </c>
      <c r="B136" s="553">
        <f>Import_M!D99</f>
        <v>0</v>
      </c>
      <c r="C136" s="478" t="e">
        <f t="shared" si="9"/>
        <v>#DIV/0!</v>
      </c>
      <c r="D136" s="553">
        <f>Import_M!F99</f>
        <v>0</v>
      </c>
      <c r="E136" s="513" t="e">
        <f t="shared" si="10"/>
        <v>#DIV/0!</v>
      </c>
      <c r="F136" s="479" t="str">
        <f t="shared" si="12"/>
        <v/>
      </c>
    </row>
    <row r="137" spans="1:6" ht="12.75" customHeight="1" x14ac:dyDescent="0.3">
      <c r="A137" s="530" t="s">
        <v>252</v>
      </c>
      <c r="B137" s="545">
        <f>Import_M!D100</f>
        <v>0</v>
      </c>
      <c r="C137" s="478" t="e">
        <f t="shared" si="9"/>
        <v>#DIV/0!</v>
      </c>
      <c r="D137" s="545">
        <f>Import_M!F100</f>
        <v>0</v>
      </c>
      <c r="E137" s="513" t="e">
        <f t="shared" si="10"/>
        <v>#DIV/0!</v>
      </c>
      <c r="F137" s="479" t="str">
        <f t="shared" si="12"/>
        <v/>
      </c>
    </row>
    <row r="138" spans="1:6" ht="12.75" customHeight="1" x14ac:dyDescent="0.3">
      <c r="A138" s="554" t="s">
        <v>253</v>
      </c>
      <c r="B138" s="553">
        <f>Import_M!D101</f>
        <v>0</v>
      </c>
      <c r="C138" s="478" t="e">
        <f t="shared" si="9"/>
        <v>#DIV/0!</v>
      </c>
      <c r="D138" s="545">
        <f>Import_M!F101</f>
        <v>0</v>
      </c>
      <c r="E138" s="513" t="e">
        <f t="shared" si="10"/>
        <v>#DIV/0!</v>
      </c>
      <c r="F138" s="479" t="str">
        <f t="shared" si="12"/>
        <v/>
      </c>
    </row>
    <row r="139" spans="1:6" ht="12.75" customHeight="1" x14ac:dyDescent="0.3">
      <c r="A139" s="554" t="s">
        <v>254</v>
      </c>
      <c r="B139" s="545">
        <f>Import_M!D102</f>
        <v>0</v>
      </c>
      <c r="C139" s="478" t="e">
        <f t="shared" si="9"/>
        <v>#DIV/0!</v>
      </c>
      <c r="D139" s="545">
        <f>Import_M!F102</f>
        <v>0</v>
      </c>
      <c r="E139" s="513" t="e">
        <f t="shared" si="10"/>
        <v>#DIV/0!</v>
      </c>
      <c r="F139" s="479" t="str">
        <f t="shared" si="12"/>
        <v/>
      </c>
    </row>
    <row r="140" spans="1:6" ht="12.75" customHeight="1" x14ac:dyDescent="0.3">
      <c r="A140" s="554" t="s">
        <v>255</v>
      </c>
      <c r="B140" s="545">
        <f>Import_M!D103</f>
        <v>0</v>
      </c>
      <c r="C140" s="478" t="e">
        <f t="shared" si="9"/>
        <v>#DIV/0!</v>
      </c>
      <c r="D140" s="545">
        <f>Import_M!F103</f>
        <v>0</v>
      </c>
      <c r="E140" s="513" t="e">
        <f t="shared" si="10"/>
        <v>#DIV/0!</v>
      </c>
      <c r="F140" s="479" t="str">
        <f t="shared" si="12"/>
        <v/>
      </c>
    </row>
    <row r="141" spans="1:6" ht="12.75" customHeight="1" x14ac:dyDescent="0.3">
      <c r="A141" s="530" t="s">
        <v>149</v>
      </c>
      <c r="B141" s="553">
        <f>Import_M!D104</f>
        <v>0</v>
      </c>
      <c r="C141" s="478" t="e">
        <f t="shared" si="9"/>
        <v>#DIV/0!</v>
      </c>
      <c r="D141" s="553">
        <f>Import_M!F104</f>
        <v>0</v>
      </c>
      <c r="E141" s="513" t="e">
        <f t="shared" si="10"/>
        <v>#DIV/0!</v>
      </c>
      <c r="F141" s="479" t="str">
        <f t="shared" si="12"/>
        <v/>
      </c>
    </row>
    <row r="142" spans="1:6" ht="12.75" customHeight="1" x14ac:dyDescent="0.3">
      <c r="A142" s="555" t="s">
        <v>256</v>
      </c>
      <c r="B142" s="545">
        <f>Import_M!D105</f>
        <v>0</v>
      </c>
      <c r="C142" s="478" t="e">
        <f t="shared" si="9"/>
        <v>#DIV/0!</v>
      </c>
      <c r="D142" s="545">
        <f>Import_M!F105</f>
        <v>0</v>
      </c>
      <c r="E142" s="513" t="e">
        <f t="shared" si="10"/>
        <v>#DIV/0!</v>
      </c>
      <c r="F142" s="479" t="str">
        <f t="shared" si="12"/>
        <v/>
      </c>
    </row>
    <row r="143" spans="1:6" ht="12.75" customHeight="1" x14ac:dyDescent="0.3">
      <c r="A143" s="530" t="s">
        <v>257</v>
      </c>
      <c r="B143" s="545">
        <f>Import_M!D106</f>
        <v>0</v>
      </c>
      <c r="C143" s="478" t="e">
        <f t="shared" si="9"/>
        <v>#DIV/0!</v>
      </c>
      <c r="D143" s="545">
        <f>Import_M!F106</f>
        <v>0</v>
      </c>
      <c r="E143" s="513" t="e">
        <f t="shared" si="10"/>
        <v>#DIV/0!</v>
      </c>
      <c r="F143" s="479" t="str">
        <f t="shared" si="12"/>
        <v/>
      </c>
    </row>
    <row r="144" spans="1:6" ht="12.75" customHeight="1" x14ac:dyDescent="0.3">
      <c r="A144" s="488" t="s">
        <v>258</v>
      </c>
      <c r="B144" s="505">
        <f>Import_M!D107</f>
        <v>0</v>
      </c>
      <c r="C144" s="506" t="str">
        <f>IF(B144=0,"",(B144/$B$144)*100)</f>
        <v/>
      </c>
      <c r="D144" s="505">
        <f>Import_M!F107</f>
        <v>0</v>
      </c>
      <c r="E144" s="506" t="str">
        <f>IF(D144=0,"",(D144/$D$144)*100)</f>
        <v/>
      </c>
      <c r="F144" s="495" t="str">
        <f t="shared" si="12"/>
        <v/>
      </c>
    </row>
    <row r="145" spans="1:6" ht="12.75" customHeight="1" x14ac:dyDescent="0.3">
      <c r="A145" s="526" t="s">
        <v>259</v>
      </c>
      <c r="B145" s="512">
        <f>Import_M!D108</f>
        <v>0</v>
      </c>
      <c r="C145" s="528" t="str">
        <f>IF(B144=0,"",(B145/$B$144)*100)</f>
        <v/>
      </c>
      <c r="D145" s="512">
        <f>Import_M!F108</f>
        <v>0</v>
      </c>
      <c r="E145" s="528" t="str">
        <f>IF(D144=0,"",(D145/$D$144)*100)</f>
        <v/>
      </c>
      <c r="F145" s="479" t="str">
        <f t="shared" si="12"/>
        <v/>
      </c>
    </row>
    <row r="146" spans="1:6" ht="12.75" customHeight="1" x14ac:dyDescent="0.3">
      <c r="A146" s="530" t="s">
        <v>260</v>
      </c>
      <c r="B146" s="477">
        <f>Import_M!D109</f>
        <v>0</v>
      </c>
      <c r="C146" s="556" t="str">
        <f>IF(B144=0,"",(B146/$B$144)*100)</f>
        <v/>
      </c>
      <c r="D146" s="515">
        <f>Import_M!F109</f>
        <v>0</v>
      </c>
      <c r="E146" s="496" t="str">
        <f>IF(D144=0,"",(D146/$D$144)*100)</f>
        <v/>
      </c>
      <c r="F146" s="531" t="str">
        <f t="shared" si="12"/>
        <v/>
      </c>
    </row>
    <row r="147" spans="1:6" ht="12.75" customHeight="1" x14ac:dyDescent="0.3">
      <c r="A147" s="532" t="s">
        <v>261</v>
      </c>
      <c r="B147" s="522">
        <f>Import_M!D110</f>
        <v>0</v>
      </c>
      <c r="C147" s="523" t="str">
        <f>IF(B144=0,"",(B147/$B$144)*100)</f>
        <v/>
      </c>
      <c r="D147" s="522">
        <f>Import_M!F110</f>
        <v>0</v>
      </c>
      <c r="E147" s="523" t="str">
        <f>IF(D144=0,"",(D147/$D$144)*100)</f>
        <v/>
      </c>
      <c r="F147" s="533" t="str">
        <f t="shared" si="12"/>
        <v/>
      </c>
    </row>
  </sheetData>
  <mergeCells count="8">
    <mergeCell ref="A6:A8"/>
    <mergeCell ref="B6:C6"/>
    <mergeCell ref="D6:E6"/>
    <mergeCell ref="F6:F8"/>
    <mergeCell ref="B7:B8"/>
    <mergeCell ref="C7:C8"/>
    <mergeCell ref="D7:D8"/>
    <mergeCell ref="E7:E8"/>
  </mergeCells>
  <hyperlinks>
    <hyperlink ref="G2" location="TARTALOM!A1" display=" &lt; Tartalom" xr:uid="{00000000-0004-0000-0E00-000000000000}"/>
  </hyperlinks>
  <pageMargins left="0.59055118110236204" right="0.59055118110236204" top="0.98425196850393704" bottom="2.2440944881889799" header="0.511811023622047" footer="0.511811023622047"/>
  <pageSetup paperSize="9" scale="86" orientation="portrait"/>
  <rowBreaks count="3" manualBreakCount="3">
    <brk id="37" max="1048575" man="1"/>
    <brk id="67" max="1048575" man="1"/>
    <brk id="100" max="1048575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Munka22"/>
  <dimension ref="A1:J41"/>
  <sheetViews>
    <sheetView showGridLines="0" workbookViewId="0"/>
  </sheetViews>
  <sheetFormatPr defaultColWidth="8.90625" defaultRowHeight="14.1" customHeight="1" x14ac:dyDescent="0.3"/>
  <cols>
    <col min="1" max="1" width="17.81640625" style="56" customWidth="1"/>
    <col min="2" max="2" width="18.81640625" style="56" customWidth="1"/>
    <col min="3" max="4" width="7.90625" style="56" customWidth="1"/>
    <col min="5" max="7" width="6.453125" style="56" customWidth="1"/>
    <col min="8" max="8" width="4.81640625" style="56" customWidth="1"/>
    <col min="9" max="9" width="6.81640625" style="56" customWidth="1"/>
    <col min="10" max="10" width="8.81640625" style="180" customWidth="1"/>
    <col min="11" max="16384" width="8.90625" style="56"/>
  </cols>
  <sheetData>
    <row r="1" spans="1:8" s="24" customFormat="1" ht="14.4" x14ac:dyDescent="0.3">
      <c r="A1" s="463">
        <f>Alapa!C17</f>
        <v>0</v>
      </c>
      <c r="B1" s="1"/>
      <c r="C1" s="1"/>
      <c r="D1" s="1"/>
      <c r="E1" s="1"/>
      <c r="F1" s="1"/>
      <c r="G1" s="1"/>
    </row>
    <row r="2" spans="1:8" s="24" customFormat="1" ht="14.4" x14ac:dyDescent="0.3">
      <c r="A2" s="463" t="str">
        <f>CONCATENATE(CHOOSE(Tartalom!$G$3,Nyelv!B441,Nyelv!C441,Nyelv!D441,Nyelv!E441),": ",Alapa!$C$11)</f>
        <v xml:space="preserve">Tárgyév: </v>
      </c>
      <c r="B2" s="1"/>
      <c r="C2" s="1"/>
      <c r="D2" s="1"/>
      <c r="E2" s="1"/>
      <c r="F2" s="1"/>
      <c r="G2" s="1"/>
      <c r="H2" s="15" t="s">
        <v>68</v>
      </c>
    </row>
    <row r="3" spans="1:8" ht="15" customHeight="1" x14ac:dyDescent="0.3">
      <c r="A3" s="11"/>
      <c r="B3" s="557"/>
      <c r="C3" s="557"/>
      <c r="D3" s="557"/>
      <c r="E3" s="558"/>
      <c r="F3" s="558"/>
      <c r="G3" s="558"/>
    </row>
    <row r="4" spans="1:8" ht="15" customHeight="1" x14ac:dyDescent="0.3">
      <c r="A4" s="11"/>
      <c r="B4" s="31"/>
      <c r="C4" s="31"/>
      <c r="D4" s="31"/>
      <c r="E4" s="31"/>
      <c r="F4" s="31"/>
      <c r="G4" s="31"/>
    </row>
    <row r="5" spans="1:8" ht="15" customHeight="1" x14ac:dyDescent="0.3">
      <c r="A5" s="953" t="s">
        <v>262</v>
      </c>
      <c r="B5" s="953"/>
      <c r="C5" s="953"/>
      <c r="D5" s="953"/>
      <c r="E5" s="953"/>
      <c r="F5" s="953"/>
      <c r="G5" s="953"/>
    </row>
    <row r="6" spans="1:8" ht="15" customHeight="1" x14ac:dyDescent="0.3">
      <c r="A6" s="11"/>
      <c r="B6" s="557"/>
      <c r="C6" s="557"/>
      <c r="D6" s="557"/>
      <c r="E6" s="558"/>
      <c r="F6" s="558"/>
      <c r="G6" s="138">
        <f>IF(Tartalom!G3=1,Nyelv!$B$457,IF(Tartalom!G3=2,Nyelv!$C$457,IF(Tartalom!G3=3,Nyelv!$D$457,Nyelv!$E$457)))</f>
        <v>0</v>
      </c>
    </row>
    <row r="7" spans="1:8" ht="15" customHeight="1" x14ac:dyDescent="0.3">
      <c r="A7" s="559" t="s">
        <v>263</v>
      </c>
      <c r="B7" s="560" t="s">
        <v>264</v>
      </c>
      <c r="C7" s="560" t="s">
        <v>124</v>
      </c>
      <c r="D7" s="560" t="s">
        <v>125</v>
      </c>
      <c r="E7" s="561" t="s">
        <v>124</v>
      </c>
      <c r="F7" s="561" t="s">
        <v>125</v>
      </c>
      <c r="G7" s="562" t="s">
        <v>265</v>
      </c>
    </row>
    <row r="8" spans="1:8" ht="15" customHeight="1" x14ac:dyDescent="0.3">
      <c r="A8" s="563"/>
      <c r="B8" s="564"/>
      <c r="C8" s="565" t="s">
        <v>266</v>
      </c>
      <c r="D8" s="565" t="s">
        <v>266</v>
      </c>
      <c r="E8" s="566" t="s">
        <v>267</v>
      </c>
      <c r="F8" s="566" t="s">
        <v>267</v>
      </c>
      <c r="G8" s="567" t="s">
        <v>267</v>
      </c>
    </row>
    <row r="9" spans="1:8" ht="14.1" customHeight="1" x14ac:dyDescent="0.3">
      <c r="A9" s="944" t="s">
        <v>268</v>
      </c>
      <c r="B9" s="568" t="s">
        <v>269</v>
      </c>
      <c r="C9" s="569">
        <f>Import_M!D3</f>
        <v>0</v>
      </c>
      <c r="D9" s="570">
        <f>Import_M!F3</f>
        <v>0</v>
      </c>
      <c r="E9" s="946" t="e">
        <f>C9/C10*100</f>
        <v>#DIV/0!</v>
      </c>
      <c r="F9" s="947" t="e">
        <f>D9/D10*100</f>
        <v>#DIV/0!</v>
      </c>
      <c r="G9" s="948" t="e">
        <f>IF(E9=0,"",F9/E9*100)</f>
        <v>#DIV/0!</v>
      </c>
    </row>
    <row r="10" spans="1:8" ht="14.1" customHeight="1" x14ac:dyDescent="0.3">
      <c r="A10" s="945"/>
      <c r="B10" s="571" t="s">
        <v>270</v>
      </c>
      <c r="C10" s="572">
        <f>Import_M!D62</f>
        <v>0</v>
      </c>
      <c r="D10" s="573">
        <f>Import_M!F62</f>
        <v>0</v>
      </c>
      <c r="E10" s="939"/>
      <c r="F10" s="940"/>
      <c r="G10" s="941"/>
    </row>
    <row r="11" spans="1:8" ht="14.1" customHeight="1" x14ac:dyDescent="0.3">
      <c r="A11" s="928" t="s">
        <v>271</v>
      </c>
      <c r="B11" s="574" t="s">
        <v>272</v>
      </c>
      <c r="C11" s="575">
        <f>Import_M!D31</f>
        <v>0</v>
      </c>
      <c r="D11" s="576">
        <f>Import_M!F31</f>
        <v>0</v>
      </c>
      <c r="E11" s="930" t="e">
        <f>C11/C12*100</f>
        <v>#DIV/0!</v>
      </c>
      <c r="F11" s="932" t="e">
        <f>D11/D12*100</f>
        <v>#DIV/0!</v>
      </c>
      <c r="G11" s="954" t="e">
        <f>IF(E11=0,"",F11/E11*100)</f>
        <v>#DIV/0!</v>
      </c>
    </row>
    <row r="12" spans="1:8" ht="14.1" customHeight="1" x14ac:dyDescent="0.3">
      <c r="A12" s="945"/>
      <c r="B12" s="571" t="s">
        <v>270</v>
      </c>
      <c r="C12" s="572">
        <f>Import_M!D62</f>
        <v>0</v>
      </c>
      <c r="D12" s="573">
        <f>Import_M!F62</f>
        <v>0</v>
      </c>
      <c r="E12" s="939"/>
      <c r="F12" s="940"/>
      <c r="G12" s="955"/>
    </row>
    <row r="13" spans="1:8" ht="14.1" customHeight="1" x14ac:dyDescent="0.3">
      <c r="A13" s="928" t="s">
        <v>273</v>
      </c>
      <c r="B13" s="574" t="s">
        <v>151</v>
      </c>
      <c r="C13" s="577">
        <f>Import_M!D63</f>
        <v>0</v>
      </c>
      <c r="D13" s="576">
        <f>Import_M!F63</f>
        <v>0</v>
      </c>
      <c r="E13" s="930" t="e">
        <f>C13/C14*100</f>
        <v>#DIV/0!</v>
      </c>
      <c r="F13" s="932" t="e">
        <f>D13/D14*100</f>
        <v>#DIV/0!</v>
      </c>
      <c r="G13" s="954" t="e">
        <f>IF(E13=0,"",F13/E13*100)</f>
        <v>#DIV/0!</v>
      </c>
    </row>
    <row r="14" spans="1:8" ht="14.1" customHeight="1" x14ac:dyDescent="0.3">
      <c r="A14" s="945"/>
      <c r="B14" s="571" t="s">
        <v>269</v>
      </c>
      <c r="C14" s="578">
        <f>Import_M!D3</f>
        <v>0</v>
      </c>
      <c r="D14" s="573">
        <f>Import_M!F3</f>
        <v>0</v>
      </c>
      <c r="E14" s="939"/>
      <c r="F14" s="940"/>
      <c r="G14" s="955"/>
    </row>
    <row r="15" spans="1:8" ht="14.1" customHeight="1" x14ac:dyDescent="0.3">
      <c r="A15" s="928" t="s">
        <v>274</v>
      </c>
      <c r="B15" s="574" t="s">
        <v>151</v>
      </c>
      <c r="C15" s="575">
        <f>Import_M!D63</f>
        <v>0</v>
      </c>
      <c r="D15" s="576">
        <f>Import_M!F63</f>
        <v>0</v>
      </c>
      <c r="E15" s="930" t="e">
        <f>C15/C16*100</f>
        <v>#DIV/0!</v>
      </c>
      <c r="F15" s="932" t="e">
        <f>D15/D16*100</f>
        <v>#DIV/0!</v>
      </c>
      <c r="G15" s="934" t="e">
        <f>IF(E15=0,"",F15/E15*100)</f>
        <v>#DIV/0!</v>
      </c>
    </row>
    <row r="16" spans="1:8" ht="14.1" customHeight="1" x14ac:dyDescent="0.3">
      <c r="A16" s="945"/>
      <c r="B16" s="571" t="s">
        <v>175</v>
      </c>
      <c r="C16" s="572">
        <f>Import_M!D12</f>
        <v>0</v>
      </c>
      <c r="D16" s="573">
        <f>Import_M!F12</f>
        <v>0</v>
      </c>
      <c r="E16" s="939"/>
      <c r="F16" s="940"/>
      <c r="G16" s="941"/>
    </row>
    <row r="17" spans="1:10" ht="14.1" customHeight="1" x14ac:dyDescent="0.3">
      <c r="A17" s="928" t="s">
        <v>275</v>
      </c>
      <c r="B17" s="574" t="s">
        <v>151</v>
      </c>
      <c r="C17" s="575">
        <f>Import_M!D63</f>
        <v>0</v>
      </c>
      <c r="D17" s="576">
        <f>Import_M!F63</f>
        <v>0</v>
      </c>
      <c r="E17" s="930" t="e">
        <f>C17/C18*100</f>
        <v>#DIV/0!</v>
      </c>
      <c r="F17" s="932" t="e">
        <f>D17/D18*100</f>
        <v>#DIV/0!</v>
      </c>
      <c r="G17" s="934" t="e">
        <f>IF(E17=0,"",F17/E17*100)</f>
        <v>#DIV/0!</v>
      </c>
    </row>
    <row r="18" spans="1:10" ht="14.1" customHeight="1" x14ac:dyDescent="0.3">
      <c r="A18" s="945"/>
      <c r="B18" s="571" t="s">
        <v>276</v>
      </c>
      <c r="C18" s="572">
        <f>Import_M!D111</f>
        <v>0</v>
      </c>
      <c r="D18" s="573">
        <f>Import_M!F111</f>
        <v>0</v>
      </c>
      <c r="E18" s="939"/>
      <c r="F18" s="940"/>
      <c r="G18" s="941"/>
    </row>
    <row r="19" spans="1:10" ht="14.1" customHeight="1" x14ac:dyDescent="0.3">
      <c r="A19" s="928" t="s">
        <v>277</v>
      </c>
      <c r="B19" s="574" t="s">
        <v>278</v>
      </c>
      <c r="C19" s="575">
        <f>Import_M!D94</f>
        <v>0</v>
      </c>
      <c r="D19" s="576">
        <f>Import_M!F94</f>
        <v>0</v>
      </c>
      <c r="E19" s="930" t="e">
        <f>C19/C20*100</f>
        <v>#DIV/0!</v>
      </c>
      <c r="F19" s="932" t="e">
        <f>D19/D20*100</f>
        <v>#DIV/0!</v>
      </c>
      <c r="G19" s="934" t="e">
        <f>IF(E19=0,"",F19/E19*100)</f>
        <v>#DIV/0!</v>
      </c>
    </row>
    <row r="20" spans="1:10" ht="14.1" customHeight="1" x14ac:dyDescent="0.3">
      <c r="A20" s="945"/>
      <c r="B20" s="571" t="s">
        <v>276</v>
      </c>
      <c r="C20" s="572">
        <f>Import_M!D111</f>
        <v>0</v>
      </c>
      <c r="D20" s="573">
        <f>Import_M!F111</f>
        <v>0</v>
      </c>
      <c r="E20" s="939"/>
      <c r="F20" s="940"/>
      <c r="G20" s="941"/>
    </row>
    <row r="21" spans="1:10" ht="14.1" customHeight="1" x14ac:dyDescent="0.3">
      <c r="A21" s="949" t="s">
        <v>279</v>
      </c>
      <c r="B21" s="579" t="s">
        <v>280</v>
      </c>
      <c r="C21" s="580">
        <f>Import_M!D84</f>
        <v>0</v>
      </c>
      <c r="D21" s="581">
        <f>Import_M!F84</f>
        <v>0</v>
      </c>
      <c r="E21" s="950" t="e">
        <f>C21/C22*100</f>
        <v>#DIV/0!</v>
      </c>
      <c r="F21" s="951" t="e">
        <f>D21/D22*100</f>
        <v>#DIV/0!</v>
      </c>
      <c r="G21" s="952" t="e">
        <f>IF(E21=0,"",F21/E21*100)</f>
        <v>#DIV/0!</v>
      </c>
    </row>
    <row r="22" spans="1:10" ht="14.1" customHeight="1" x14ac:dyDescent="0.3">
      <c r="A22" s="949"/>
      <c r="B22" s="582" t="s">
        <v>276</v>
      </c>
      <c r="C22" s="572">
        <f>Import_M!D111</f>
        <v>0</v>
      </c>
      <c r="D22" s="573">
        <f>Import_M!F111</f>
        <v>0</v>
      </c>
      <c r="E22" s="950"/>
      <c r="F22" s="951"/>
      <c r="G22" s="952"/>
    </row>
    <row r="23" spans="1:10" ht="14.1" customHeight="1" x14ac:dyDescent="0.3">
      <c r="A23" s="928" t="s">
        <v>281</v>
      </c>
      <c r="B23" s="574" t="s">
        <v>160</v>
      </c>
      <c r="C23" s="575">
        <f>Import_M!D78</f>
        <v>0</v>
      </c>
      <c r="D23" s="576">
        <f>Import_M!F78</f>
        <v>0</v>
      </c>
      <c r="E23" s="930" t="e">
        <f>C23/C24*100</f>
        <v>#DIV/0!</v>
      </c>
      <c r="F23" s="932" t="e">
        <f>D23/D24*100</f>
        <v>#DIV/0!</v>
      </c>
      <c r="G23" s="934" t="e">
        <f>IF(E23=0,"",F23/E23*100)</f>
        <v>#DIV/0!</v>
      </c>
    </row>
    <row r="24" spans="1:10" ht="14.1" customHeight="1" x14ac:dyDescent="0.3">
      <c r="A24" s="929"/>
      <c r="B24" s="564" t="s">
        <v>276</v>
      </c>
      <c r="C24" s="583">
        <f>Import_M!D111</f>
        <v>0</v>
      </c>
      <c r="D24" s="584">
        <f>Import_M!F111</f>
        <v>0</v>
      </c>
      <c r="E24" s="931"/>
      <c r="F24" s="933"/>
      <c r="G24" s="935"/>
    </row>
    <row r="25" spans="1:10" ht="15" customHeight="1" x14ac:dyDescent="0.3">
      <c r="A25" s="1"/>
      <c r="B25" s="557"/>
      <c r="C25" s="557"/>
      <c r="D25" s="557"/>
      <c r="E25" s="558"/>
      <c r="F25" s="558"/>
      <c r="G25" s="558"/>
    </row>
    <row r="26" spans="1:10" ht="15" customHeight="1" x14ac:dyDescent="0.3">
      <c r="A26" s="1"/>
      <c r="B26" s="557"/>
      <c r="C26" s="557"/>
      <c r="D26" s="557"/>
      <c r="E26" s="558"/>
      <c r="F26" s="558"/>
      <c r="G26" s="558"/>
    </row>
    <row r="27" spans="1:10" ht="15" customHeight="1" x14ac:dyDescent="0.3">
      <c r="A27" s="1"/>
      <c r="B27" s="557"/>
      <c r="C27" s="557"/>
      <c r="D27" s="557"/>
      <c r="E27" s="558"/>
      <c r="F27" s="558"/>
      <c r="G27" s="558"/>
    </row>
    <row r="28" spans="1:10" ht="15" customHeight="1" x14ac:dyDescent="0.3">
      <c r="A28" s="953" t="s">
        <v>282</v>
      </c>
      <c r="B28" s="953"/>
      <c r="C28" s="953"/>
      <c r="D28" s="953"/>
      <c r="E28" s="953"/>
      <c r="F28" s="953"/>
      <c r="G28" s="953"/>
    </row>
    <row r="29" spans="1:10" ht="15" customHeight="1" x14ac:dyDescent="0.3">
      <c r="A29" s="1"/>
      <c r="B29" s="11"/>
      <c r="C29" s="557"/>
      <c r="D29" s="557"/>
      <c r="E29" s="558"/>
      <c r="F29" s="558"/>
      <c r="G29" s="558"/>
    </row>
    <row r="30" spans="1:10" ht="15" customHeight="1" x14ac:dyDescent="0.3">
      <c r="A30" s="1"/>
      <c r="B30" s="11"/>
      <c r="C30" s="557"/>
      <c r="D30" s="557"/>
      <c r="E30" s="558"/>
      <c r="F30" s="558"/>
      <c r="G30" s="138">
        <f>IF(Tartalom!G3=1,Nyelv!$B$457,IF(Tartalom!G3=2,Nyelv!$C$457,IF(Tartalom!G3=3,Nyelv!$D$457,Nyelv!$E$457)))</f>
        <v>0</v>
      </c>
    </row>
    <row r="31" spans="1:10" ht="14.1" customHeight="1" x14ac:dyDescent="0.3">
      <c r="A31" s="585" t="s">
        <v>263</v>
      </c>
      <c r="B31" s="560" t="s">
        <v>264</v>
      </c>
      <c r="C31" s="560" t="s">
        <v>124</v>
      </c>
      <c r="D31" s="560" t="s">
        <v>125</v>
      </c>
      <c r="E31" s="561" t="s">
        <v>124</v>
      </c>
      <c r="F31" s="561" t="s">
        <v>125</v>
      </c>
      <c r="G31" s="562" t="s">
        <v>265</v>
      </c>
    </row>
    <row r="32" spans="1:10" ht="14.1" customHeight="1" x14ac:dyDescent="0.3">
      <c r="A32" s="563"/>
      <c r="B32" s="564"/>
      <c r="C32" s="565" t="s">
        <v>266</v>
      </c>
      <c r="D32" s="565" t="s">
        <v>266</v>
      </c>
      <c r="E32" s="566" t="s">
        <v>267</v>
      </c>
      <c r="F32" s="566" t="s">
        <v>267</v>
      </c>
      <c r="G32" s="567" t="s">
        <v>267</v>
      </c>
      <c r="J32" s="56"/>
    </row>
    <row r="33" spans="1:10" ht="14.1" customHeight="1" x14ac:dyDescent="0.3">
      <c r="A33" s="944" t="s">
        <v>283</v>
      </c>
      <c r="B33" s="568" t="s">
        <v>284</v>
      </c>
      <c r="C33" s="569">
        <f>Import_O!D5</f>
        <v>0</v>
      </c>
      <c r="D33" s="570">
        <f>Import_O!F5</f>
        <v>0</v>
      </c>
      <c r="E33" s="946" t="e">
        <f>C33/C34</f>
        <v>#DIV/0!</v>
      </c>
      <c r="F33" s="947" t="e">
        <f>D33/D34</f>
        <v>#DIV/0!</v>
      </c>
      <c r="G33" s="948" t="e">
        <f>F33/E33*100</f>
        <v>#DIV/0!</v>
      </c>
      <c r="J33" s="56"/>
    </row>
    <row r="34" spans="1:10" ht="14.1" customHeight="1" x14ac:dyDescent="0.3">
      <c r="A34" s="945"/>
      <c r="B34" s="571" t="s">
        <v>270</v>
      </c>
      <c r="C34" s="572">
        <f>Import_M!D62</f>
        <v>0</v>
      </c>
      <c r="D34" s="573">
        <f>Import_M!F62</f>
        <v>0</v>
      </c>
      <c r="E34" s="939"/>
      <c r="F34" s="940"/>
      <c r="G34" s="941"/>
      <c r="J34" s="56"/>
    </row>
    <row r="35" spans="1:10" ht="14.1" customHeight="1" x14ac:dyDescent="0.3">
      <c r="A35" s="949" t="s">
        <v>285</v>
      </c>
      <c r="B35" s="579" t="s">
        <v>284</v>
      </c>
      <c r="C35" s="580">
        <f>Import_O!D5</f>
        <v>0</v>
      </c>
      <c r="D35" s="581">
        <f>Import_O!F5</f>
        <v>0</v>
      </c>
      <c r="E35" s="950" t="e">
        <f>C35/C36</f>
        <v>#DIV/0!</v>
      </c>
      <c r="F35" s="951" t="e">
        <f>D35/D36</f>
        <v>#DIV/0!</v>
      </c>
      <c r="G35" s="952" t="e">
        <f>F35/E35*100</f>
        <v>#DIV/0!</v>
      </c>
      <c r="I35" s="936" t="s">
        <v>286</v>
      </c>
      <c r="J35" s="936"/>
    </row>
    <row r="36" spans="1:10" ht="14.1" customHeight="1" x14ac:dyDescent="0.3">
      <c r="A36" s="949"/>
      <c r="B36" s="582" t="s">
        <v>175</v>
      </c>
      <c r="C36" s="586">
        <f>Import_M!D12</f>
        <v>0</v>
      </c>
      <c r="D36" s="587">
        <f>Import_M!F12</f>
        <v>0</v>
      </c>
      <c r="E36" s="950"/>
      <c r="F36" s="951"/>
      <c r="G36" s="952"/>
      <c r="J36" s="56"/>
    </row>
    <row r="37" spans="1:10" ht="14.1" customHeight="1" x14ac:dyDescent="0.3">
      <c r="A37" s="937" t="s">
        <v>287</v>
      </c>
      <c r="B37" s="574" t="s">
        <v>284</v>
      </c>
      <c r="C37" s="575">
        <f>Import_O!D5</f>
        <v>0</v>
      </c>
      <c r="D37" s="576">
        <f>Import_O!F5</f>
        <v>0</v>
      </c>
      <c r="E37" s="930" t="e">
        <f>C37/C38</f>
        <v>#DIV/0!</v>
      </c>
      <c r="F37" s="932" t="e">
        <f>D37/D38</f>
        <v>#DIV/0!</v>
      </c>
      <c r="G37" s="934" t="e">
        <f>F37/E37*100</f>
        <v>#DIV/0!</v>
      </c>
      <c r="I37" s="942" t="s">
        <v>288</v>
      </c>
      <c r="J37" s="943"/>
    </row>
    <row r="38" spans="1:10" ht="14.1" customHeight="1" x14ac:dyDescent="0.3">
      <c r="A38" s="938"/>
      <c r="B38" s="571" t="s">
        <v>289</v>
      </c>
      <c r="C38" s="572">
        <f>(Import_M!D32+J38)/2</f>
        <v>0</v>
      </c>
      <c r="D38" s="573">
        <f>(Import_M!D32+Import_M!F32)/2</f>
        <v>0</v>
      </c>
      <c r="E38" s="939"/>
      <c r="F38" s="940"/>
      <c r="G38" s="941"/>
      <c r="I38" s="588" t="s">
        <v>290</v>
      </c>
      <c r="J38" s="589"/>
    </row>
    <row r="39" spans="1:10" ht="14.1" customHeight="1" x14ac:dyDescent="0.3">
      <c r="A39" s="928" t="s">
        <v>291</v>
      </c>
      <c r="B39" s="574" t="s">
        <v>284</v>
      </c>
      <c r="C39" s="575">
        <f>Import_O!D5</f>
        <v>0</v>
      </c>
      <c r="D39" s="576">
        <f>Import_O!F5</f>
        <v>0</v>
      </c>
      <c r="E39" s="930" t="e">
        <f>C39/C40</f>
        <v>#DIV/0!</v>
      </c>
      <c r="F39" s="932" t="e">
        <f>D39/D40</f>
        <v>#DIV/0!</v>
      </c>
      <c r="G39" s="934" t="e">
        <f>F39/E39*100</f>
        <v>#DIV/0!</v>
      </c>
    </row>
    <row r="40" spans="1:10" ht="14.1" customHeight="1" x14ac:dyDescent="0.3">
      <c r="A40" s="929"/>
      <c r="B40" s="564" t="s">
        <v>151</v>
      </c>
      <c r="C40" s="583">
        <f>Import_M!D63</f>
        <v>0</v>
      </c>
      <c r="D40" s="584">
        <f>Import_M!F63</f>
        <v>0</v>
      </c>
      <c r="E40" s="931"/>
      <c r="F40" s="933"/>
      <c r="G40" s="935"/>
    </row>
    <row r="41" spans="1:10" ht="14.1" customHeight="1" x14ac:dyDescent="0.3">
      <c r="A41" s="24"/>
      <c r="B41" s="590"/>
      <c r="C41" s="590"/>
      <c r="D41" s="590"/>
      <c r="E41" s="591"/>
      <c r="F41" s="591"/>
      <c r="G41" s="591"/>
    </row>
  </sheetData>
  <mergeCells count="52">
    <mergeCell ref="A5:G5"/>
    <mergeCell ref="A9:A10"/>
    <mergeCell ref="E9:E10"/>
    <mergeCell ref="F9:F10"/>
    <mergeCell ref="G9:G10"/>
    <mergeCell ref="A11:A12"/>
    <mergeCell ref="E11:E12"/>
    <mergeCell ref="F11:F12"/>
    <mergeCell ref="G11:G12"/>
    <mergeCell ref="A13:A14"/>
    <mergeCell ref="E13:E14"/>
    <mergeCell ref="F13:F14"/>
    <mergeCell ref="G13:G14"/>
    <mergeCell ref="A15:A16"/>
    <mergeCell ref="E15:E16"/>
    <mergeCell ref="F15:F16"/>
    <mergeCell ref="G15:G16"/>
    <mergeCell ref="A17:A18"/>
    <mergeCell ref="E17:E18"/>
    <mergeCell ref="F17:F18"/>
    <mergeCell ref="G17:G18"/>
    <mergeCell ref="A19:A20"/>
    <mergeCell ref="E19:E20"/>
    <mergeCell ref="F19:F20"/>
    <mergeCell ref="G19:G20"/>
    <mergeCell ref="A21:A22"/>
    <mergeCell ref="E21:E22"/>
    <mergeCell ref="F21:F22"/>
    <mergeCell ref="G21:G22"/>
    <mergeCell ref="A23:A24"/>
    <mergeCell ref="E23:E24"/>
    <mergeCell ref="F23:F24"/>
    <mergeCell ref="G23:G24"/>
    <mergeCell ref="A28:G28"/>
    <mergeCell ref="A33:A34"/>
    <mergeCell ref="E33:E34"/>
    <mergeCell ref="F33:F34"/>
    <mergeCell ref="G33:G34"/>
    <mergeCell ref="A35:A36"/>
    <mergeCell ref="E35:E36"/>
    <mergeCell ref="F35:F36"/>
    <mergeCell ref="G35:G36"/>
    <mergeCell ref="A39:A40"/>
    <mergeCell ref="E39:E40"/>
    <mergeCell ref="F39:F40"/>
    <mergeCell ref="G39:G40"/>
    <mergeCell ref="I35:J35"/>
    <mergeCell ref="A37:A38"/>
    <mergeCell ref="E37:E38"/>
    <mergeCell ref="F37:F38"/>
    <mergeCell ref="G37:G38"/>
    <mergeCell ref="I37:J37"/>
  </mergeCells>
  <hyperlinks>
    <hyperlink ref="H2" location="TARTALOM!A1" display=" &lt; Tartalom" xr:uid="{00000000-0004-0000-0F00-000000000000}"/>
  </hyperlinks>
  <pageMargins left="0.75" right="0.75" top="1" bottom="1" header="0.5" footer="0.5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Munka23">
    <pageSetUpPr fitToPage="1"/>
  </sheetPr>
  <dimension ref="A1:O48"/>
  <sheetViews>
    <sheetView showGridLines="0" workbookViewId="0"/>
  </sheetViews>
  <sheetFormatPr defaultColWidth="8.90625" defaultRowHeight="15.75" customHeight="1" x14ac:dyDescent="0.3"/>
  <cols>
    <col min="1" max="1" width="16.6328125" style="56" customWidth="1"/>
    <col min="2" max="2" width="21.1796875" style="56" customWidth="1"/>
    <col min="3" max="4" width="7.6328125" style="56" customWidth="1"/>
    <col min="5" max="7" width="6.36328125" style="56" customWidth="1"/>
    <col min="8" max="8" width="4.81640625" style="56" customWidth="1"/>
    <col min="9" max="9" width="6.81640625" style="56" customWidth="1"/>
    <col min="10" max="10" width="8.81640625" style="56" customWidth="1"/>
    <col min="11" max="15" width="8.90625" style="594" customWidth="1"/>
    <col min="16" max="16384" width="8.90625" style="56"/>
  </cols>
  <sheetData>
    <row r="1" spans="1:15" s="24" customFormat="1" ht="14.4" x14ac:dyDescent="0.3">
      <c r="A1" s="463">
        <f>Alapa!C17</f>
        <v>0</v>
      </c>
      <c r="B1" s="1"/>
      <c r="C1" s="1"/>
      <c r="D1" s="1"/>
      <c r="E1" s="1"/>
      <c r="F1" s="1"/>
      <c r="G1" s="1"/>
    </row>
    <row r="2" spans="1:15" s="24" customFormat="1" ht="14.4" x14ac:dyDescent="0.3">
      <c r="A2" s="463" t="str">
        <f>CONCATENATE(CHOOSE(Tartalom!$G$3,Nyelv!B441,Nyelv!C441,Nyelv!D441,Nyelv!E441),": ",Alapa!$C$11)</f>
        <v xml:space="preserve">Tárgyév: </v>
      </c>
      <c r="B2" s="1"/>
      <c r="C2" s="1"/>
      <c r="D2" s="1"/>
      <c r="E2" s="1"/>
      <c r="F2" s="1"/>
      <c r="G2" s="1"/>
      <c r="H2" s="15" t="s">
        <v>68</v>
      </c>
    </row>
    <row r="3" spans="1:15" s="592" customFormat="1" ht="15" customHeight="1" x14ac:dyDescent="0.3">
      <c r="A3" s="11"/>
      <c r="B3" s="557"/>
      <c r="C3" s="557"/>
      <c r="D3" s="31"/>
      <c r="E3" s="31"/>
      <c r="F3" s="31"/>
      <c r="G3" s="593"/>
      <c r="H3" s="594"/>
      <c r="I3" s="594"/>
      <c r="J3" s="594"/>
      <c r="K3" s="594"/>
      <c r="L3" s="56"/>
      <c r="M3" s="56"/>
      <c r="N3" s="25"/>
    </row>
    <row r="4" spans="1:15" s="595" customFormat="1" ht="15" customHeight="1" x14ac:dyDescent="0.3">
      <c r="A4" s="11"/>
      <c r="B4" s="596"/>
      <c r="C4" s="596"/>
      <c r="D4" s="596"/>
      <c r="E4" s="596"/>
      <c r="F4" s="596"/>
      <c r="G4" s="596"/>
      <c r="H4" s="594"/>
      <c r="I4" s="594"/>
      <c r="J4" s="594"/>
      <c r="K4" s="594"/>
      <c r="L4" s="56"/>
      <c r="M4" s="56"/>
      <c r="N4" s="597"/>
      <c r="O4" s="598"/>
    </row>
    <row r="5" spans="1:15" s="590" customFormat="1" ht="15" customHeight="1" x14ac:dyDescent="0.3">
      <c r="A5" s="953" t="s">
        <v>292</v>
      </c>
      <c r="B5" s="953"/>
      <c r="C5" s="953"/>
      <c r="D5" s="953"/>
      <c r="E5" s="953"/>
      <c r="F5" s="953"/>
      <c r="G5" s="953"/>
      <c r="H5" s="594"/>
      <c r="I5" s="594"/>
      <c r="J5" s="594"/>
      <c r="K5" s="594"/>
      <c r="L5" s="56"/>
      <c r="M5" s="56"/>
      <c r="N5" s="24"/>
      <c r="O5" s="25"/>
    </row>
    <row r="6" spans="1:15" ht="15" customHeight="1" x14ac:dyDescent="0.3">
      <c r="A6" s="1"/>
      <c r="B6" s="557"/>
      <c r="C6" s="557"/>
      <c r="D6" s="557"/>
      <c r="E6" s="557"/>
      <c r="F6" s="557"/>
      <c r="G6" s="138">
        <f>IF(Tartalom!G3=1,Nyelv!$B$457,IF(Tartalom!G3=2,Nyelv!$C$457,IF(Tartalom!G3=3,Nyelv!$D$457,Nyelv!$E$457)))</f>
        <v>0</v>
      </c>
    </row>
    <row r="7" spans="1:15" ht="15.6" x14ac:dyDescent="0.3">
      <c r="A7" s="599" t="s">
        <v>263</v>
      </c>
      <c r="B7" s="560" t="s">
        <v>264</v>
      </c>
      <c r="C7" s="600" t="s">
        <v>124</v>
      </c>
      <c r="D7" s="560" t="s">
        <v>125</v>
      </c>
      <c r="E7" s="601" t="s">
        <v>124</v>
      </c>
      <c r="F7" s="561" t="s">
        <v>125</v>
      </c>
      <c r="G7" s="602" t="s">
        <v>265</v>
      </c>
    </row>
    <row r="8" spans="1:15" ht="15" customHeight="1" x14ac:dyDescent="0.3">
      <c r="A8" s="566"/>
      <c r="B8" s="566"/>
      <c r="C8" s="566" t="s">
        <v>267</v>
      </c>
      <c r="D8" s="603" t="s">
        <v>266</v>
      </c>
      <c r="E8" s="565" t="s">
        <v>267</v>
      </c>
      <c r="F8" s="566" t="s">
        <v>267</v>
      </c>
      <c r="G8" s="566" t="s">
        <v>267</v>
      </c>
    </row>
    <row r="9" spans="1:15" ht="15.6" x14ac:dyDescent="0.3">
      <c r="A9" s="944" t="s">
        <v>293</v>
      </c>
      <c r="B9" s="568" t="s">
        <v>272</v>
      </c>
      <c r="C9" s="570">
        <f>Import_M!D31</f>
        <v>0</v>
      </c>
      <c r="D9" s="569">
        <f>Import_M!F31</f>
        <v>0</v>
      </c>
      <c r="E9" s="947" t="e">
        <f>C9/C10*100</f>
        <v>#DIV/0!</v>
      </c>
      <c r="F9" s="947" t="e">
        <f>D9/D10*100</f>
        <v>#DIV/0!</v>
      </c>
      <c r="G9" s="948" t="e">
        <f>F9/E9*100</f>
        <v>#DIV/0!</v>
      </c>
    </row>
    <row r="10" spans="1:15" ht="15.6" x14ac:dyDescent="0.3">
      <c r="A10" s="970"/>
      <c r="B10" s="582" t="s">
        <v>163</v>
      </c>
      <c r="C10" s="587">
        <f>Import_M!D94</f>
        <v>0</v>
      </c>
      <c r="D10" s="586">
        <f>Import_M!F94</f>
        <v>0</v>
      </c>
      <c r="E10" s="960"/>
      <c r="F10" s="960"/>
      <c r="G10" s="961"/>
    </row>
    <row r="11" spans="1:15" ht="15.6" x14ac:dyDescent="0.3">
      <c r="A11" s="928" t="s">
        <v>294</v>
      </c>
      <c r="B11" s="574" t="s">
        <v>295</v>
      </c>
      <c r="C11" s="576">
        <f>Import_M!D31-Import_M!D32</f>
        <v>0</v>
      </c>
      <c r="D11" s="575">
        <f>Import_M!F31-Import_M!F32</f>
        <v>0</v>
      </c>
      <c r="E11" s="932" t="e">
        <f>C11/C12*100</f>
        <v>#DIV/0!</v>
      </c>
      <c r="F11" s="932" t="e">
        <f>D11/D12*100</f>
        <v>#DIV/0!</v>
      </c>
      <c r="G11" s="934" t="e">
        <f>F11/E11*100</f>
        <v>#DIV/0!</v>
      </c>
    </row>
    <row r="12" spans="1:15" ht="15.6" x14ac:dyDescent="0.3">
      <c r="A12" s="945"/>
      <c r="B12" s="571" t="s">
        <v>163</v>
      </c>
      <c r="C12" s="573">
        <f>Import_M!D94</f>
        <v>0</v>
      </c>
      <c r="D12" s="572">
        <f>Import_M!F94</f>
        <v>0</v>
      </c>
      <c r="E12" s="940"/>
      <c r="F12" s="940"/>
      <c r="G12" s="941"/>
    </row>
    <row r="13" spans="1:15" ht="15.6" x14ac:dyDescent="0.3">
      <c r="A13" s="937" t="s">
        <v>296</v>
      </c>
      <c r="B13" s="574" t="s">
        <v>297</v>
      </c>
      <c r="C13" s="576">
        <f>Import_M!D55+Import_M!D48</f>
        <v>0</v>
      </c>
      <c r="D13" s="575">
        <f>Import_M!F55+Import_M!F48</f>
        <v>0</v>
      </c>
      <c r="E13" s="932" t="e">
        <f>C13/C14*100</f>
        <v>#DIV/0!</v>
      </c>
      <c r="F13" s="932" t="e">
        <f>D13/D14*100</f>
        <v>#DIV/0!</v>
      </c>
      <c r="G13" s="934" t="e">
        <f>F13/E13*100</f>
        <v>#DIV/0!</v>
      </c>
    </row>
    <row r="14" spans="1:15" ht="15.6" x14ac:dyDescent="0.3">
      <c r="A14" s="938"/>
      <c r="B14" s="571" t="s">
        <v>163</v>
      </c>
      <c r="C14" s="573">
        <f>Import_M!D94</f>
        <v>0</v>
      </c>
      <c r="D14" s="572">
        <f>Import_M!F94</f>
        <v>0</v>
      </c>
      <c r="E14" s="940"/>
      <c r="F14" s="940"/>
      <c r="G14" s="941"/>
    </row>
    <row r="15" spans="1:15" ht="15.6" x14ac:dyDescent="0.3">
      <c r="A15" s="968" t="s">
        <v>298</v>
      </c>
      <c r="B15" s="579" t="s">
        <v>299</v>
      </c>
      <c r="C15" s="581">
        <f>Import_M!D55</f>
        <v>0</v>
      </c>
      <c r="D15" s="580">
        <f>Import_M!F55</f>
        <v>0</v>
      </c>
      <c r="E15" s="951" t="e">
        <f>C15/C16*100</f>
        <v>#DIV/0!</v>
      </c>
      <c r="F15" s="951" t="e">
        <f>D15/D16*100</f>
        <v>#DIV/0!</v>
      </c>
      <c r="G15" s="952" t="e">
        <f>F15/E15*100</f>
        <v>#DIV/0!</v>
      </c>
    </row>
    <row r="16" spans="1:15" ht="15.6" x14ac:dyDescent="0.3">
      <c r="A16" s="969"/>
      <c r="B16" s="564" t="s">
        <v>163</v>
      </c>
      <c r="C16" s="584">
        <f>Import_M!D94</f>
        <v>0</v>
      </c>
      <c r="D16" s="583">
        <f>Import_M!F94</f>
        <v>0</v>
      </c>
      <c r="E16" s="964"/>
      <c r="F16" s="964"/>
      <c r="G16" s="965"/>
    </row>
    <row r="17" spans="1:11" ht="15.6" x14ac:dyDescent="0.3">
      <c r="A17" s="604"/>
      <c r="B17" s="557"/>
      <c r="C17" s="586"/>
      <c r="D17" s="586"/>
      <c r="E17" s="605"/>
      <c r="F17" s="605"/>
      <c r="G17" s="605"/>
    </row>
    <row r="18" spans="1:11" ht="15.6" x14ac:dyDescent="0.3">
      <c r="A18" s="11"/>
      <c r="B18" s="557"/>
      <c r="C18" s="586"/>
      <c r="D18" s="586"/>
      <c r="E18" s="605"/>
      <c r="F18" s="605"/>
      <c r="G18" s="605"/>
    </row>
    <row r="19" spans="1:11" ht="15" customHeight="1" x14ac:dyDescent="0.3">
      <c r="A19" s="953" t="s">
        <v>300</v>
      </c>
      <c r="B19" s="953"/>
      <c r="C19" s="953"/>
      <c r="D19" s="953"/>
      <c r="E19" s="953"/>
      <c r="F19" s="953"/>
      <c r="G19" s="953"/>
    </row>
    <row r="20" spans="1:11" ht="15" customHeight="1" x14ac:dyDescent="0.3">
      <c r="A20" s="1"/>
      <c r="B20" s="557"/>
      <c r="C20" s="557"/>
      <c r="D20" s="557"/>
      <c r="E20" s="557"/>
      <c r="F20" s="557"/>
      <c r="G20" s="138">
        <f>IF(Tartalom!G3=1,Nyelv!$B$457,IF(Tartalom!G3=2,Nyelv!$C$457,IF(Tartalom!G3=3,Nyelv!$D$457,Nyelv!$E$457)))</f>
        <v>0</v>
      </c>
    </row>
    <row r="21" spans="1:11" ht="15.6" x14ac:dyDescent="0.3">
      <c r="A21" s="599" t="s">
        <v>263</v>
      </c>
      <c r="B21" s="560" t="s">
        <v>264</v>
      </c>
      <c r="C21" s="600" t="s">
        <v>124</v>
      </c>
      <c r="D21" s="560" t="s">
        <v>125</v>
      </c>
      <c r="E21" s="601" t="s">
        <v>124</v>
      </c>
      <c r="F21" s="561" t="s">
        <v>125</v>
      </c>
      <c r="G21" s="602" t="s">
        <v>265</v>
      </c>
    </row>
    <row r="22" spans="1:11" ht="15.6" x14ac:dyDescent="0.3">
      <c r="A22" s="563"/>
      <c r="B22" s="564"/>
      <c r="C22" s="565" t="s">
        <v>266</v>
      </c>
      <c r="D22" s="565" t="s">
        <v>266</v>
      </c>
      <c r="E22" s="566" t="s">
        <v>267</v>
      </c>
      <c r="F22" s="566" t="s">
        <v>267</v>
      </c>
      <c r="G22" s="567" t="s">
        <v>267</v>
      </c>
    </row>
    <row r="23" spans="1:11" ht="15.6" x14ac:dyDescent="0.3">
      <c r="A23" s="958" t="s">
        <v>301</v>
      </c>
      <c r="B23" s="568" t="s">
        <v>302</v>
      </c>
      <c r="C23" s="569">
        <f>Import_M!D39</f>
        <v>0</v>
      </c>
      <c r="D23" s="570">
        <f>Import_M!F39</f>
        <v>0</v>
      </c>
      <c r="E23" s="946" t="e">
        <f>C23/C24*100</f>
        <v>#DIV/0!</v>
      </c>
      <c r="F23" s="947" t="e">
        <f>D23/D24*100</f>
        <v>#DIV/0!</v>
      </c>
      <c r="G23" s="948" t="e">
        <f>F23/E23*100</f>
        <v>#DIV/0!</v>
      </c>
    </row>
    <row r="24" spans="1:11" ht="15.6" x14ac:dyDescent="0.3">
      <c r="A24" s="938"/>
      <c r="B24" s="582" t="s">
        <v>163</v>
      </c>
      <c r="C24" s="586">
        <f>Import_M!D94</f>
        <v>0</v>
      </c>
      <c r="D24" s="587">
        <f>Import_M!F94</f>
        <v>0</v>
      </c>
      <c r="E24" s="959"/>
      <c r="F24" s="960"/>
      <c r="G24" s="961"/>
      <c r="J24" s="180"/>
      <c r="K24" s="606"/>
    </row>
    <row r="25" spans="1:11" ht="15.6" x14ac:dyDescent="0.3">
      <c r="A25" s="937" t="s">
        <v>303</v>
      </c>
      <c r="B25" s="574" t="s">
        <v>160</v>
      </c>
      <c r="C25" s="575">
        <f>Import_M!D78</f>
        <v>0</v>
      </c>
      <c r="D25" s="576">
        <f>Import_M!F78</f>
        <v>0</v>
      </c>
      <c r="E25" s="930" t="e">
        <f>C25/C26*100</f>
        <v>#DIV/0!</v>
      </c>
      <c r="F25" s="932" t="e">
        <f>D25/D26*100</f>
        <v>#DIV/0!</v>
      </c>
      <c r="G25" s="934" t="e">
        <f>F25/E25*100</f>
        <v>#DIV/0!</v>
      </c>
      <c r="K25" s="606"/>
    </row>
    <row r="26" spans="1:11" ht="15.6" x14ac:dyDescent="0.3">
      <c r="A26" s="938"/>
      <c r="B26" s="571" t="s">
        <v>270</v>
      </c>
      <c r="C26" s="572">
        <f>Import_M!D62</f>
        <v>0</v>
      </c>
      <c r="D26" s="573">
        <f>Import_M!F62</f>
        <v>0</v>
      </c>
      <c r="E26" s="939"/>
      <c r="F26" s="940"/>
      <c r="G26" s="941"/>
      <c r="J26" s="180"/>
      <c r="K26" s="606"/>
    </row>
    <row r="27" spans="1:11" ht="15.6" x14ac:dyDescent="0.3">
      <c r="A27" s="937" t="s">
        <v>304</v>
      </c>
      <c r="B27" s="574" t="s">
        <v>305</v>
      </c>
      <c r="C27" s="575">
        <f>Import_O!D24</f>
        <v>0</v>
      </c>
      <c r="D27" s="576">
        <f>Import_O!F24</f>
        <v>0</v>
      </c>
      <c r="E27" s="930" t="e">
        <f>C27/C28*100</f>
        <v>#DIV/0!</v>
      </c>
      <c r="F27" s="932" t="e">
        <f>D27/D28*100</f>
        <v>#DIV/0!</v>
      </c>
      <c r="G27" s="934" t="e">
        <f>F27/E27*100</f>
        <v>#DIV/0!</v>
      </c>
      <c r="K27" s="606"/>
    </row>
    <row r="28" spans="1:11" ht="15.6" x14ac:dyDescent="0.3">
      <c r="A28" s="938"/>
      <c r="B28" s="571" t="s">
        <v>163</v>
      </c>
      <c r="C28" s="572">
        <f>Import_M!D94</f>
        <v>0</v>
      </c>
      <c r="D28" s="573">
        <f>Import_M!F94</f>
        <v>0</v>
      </c>
      <c r="E28" s="939"/>
      <c r="F28" s="940"/>
      <c r="G28" s="941"/>
      <c r="I28" s="936" t="s">
        <v>286</v>
      </c>
      <c r="J28" s="936"/>
      <c r="K28" s="606"/>
    </row>
    <row r="29" spans="1:11" ht="15.6" x14ac:dyDescent="0.3">
      <c r="A29" s="949" t="s">
        <v>306</v>
      </c>
      <c r="B29" s="579" t="s">
        <v>307</v>
      </c>
      <c r="C29" s="580">
        <f>Import_M!D40</f>
        <v>0</v>
      </c>
      <c r="D29" s="581">
        <f>Import_M!F40</f>
        <v>0</v>
      </c>
      <c r="E29" s="950" t="e">
        <f>C29/C30*100</f>
        <v>#DIV/0!</v>
      </c>
      <c r="F29" s="951" t="e">
        <f>D29/D30*100</f>
        <v>#DIV/0!</v>
      </c>
      <c r="G29" s="952" t="e">
        <f>F29/E29*100</f>
        <v>#DIV/0!</v>
      </c>
      <c r="K29" s="606"/>
    </row>
    <row r="30" spans="1:11" ht="15.6" x14ac:dyDescent="0.3">
      <c r="A30" s="949"/>
      <c r="B30" s="582" t="s">
        <v>308</v>
      </c>
      <c r="C30" s="586">
        <f>Import_M!D99</f>
        <v>0</v>
      </c>
      <c r="D30" s="587">
        <f>Import_M!F99</f>
        <v>0</v>
      </c>
      <c r="E30" s="950"/>
      <c r="F30" s="951"/>
      <c r="G30" s="952"/>
      <c r="I30" s="966" t="s">
        <v>288</v>
      </c>
      <c r="J30" s="967"/>
      <c r="K30" s="606"/>
    </row>
    <row r="31" spans="1:11" ht="15.6" x14ac:dyDescent="0.3">
      <c r="A31" s="928" t="s">
        <v>309</v>
      </c>
      <c r="B31" s="574" t="s">
        <v>310</v>
      </c>
      <c r="C31" s="575">
        <f>(Import_M!D40+J31)/2</f>
        <v>0</v>
      </c>
      <c r="D31" s="576">
        <f>(Import_M!D40+Import_M!F40)/2</f>
        <v>0</v>
      </c>
      <c r="E31" s="930" t="e">
        <f>C31/C32*365</f>
        <v>#DIV/0!</v>
      </c>
      <c r="F31" s="932" t="e">
        <f>D31/D32*365</f>
        <v>#DIV/0!</v>
      </c>
      <c r="G31" s="934" t="e">
        <f>F31/E31*100</f>
        <v>#DIV/0!</v>
      </c>
      <c r="I31" s="607" t="s">
        <v>307</v>
      </c>
      <c r="J31" s="608"/>
    </row>
    <row r="32" spans="1:11" ht="15.6" x14ac:dyDescent="0.3">
      <c r="A32" s="945"/>
      <c r="B32" s="571" t="s">
        <v>284</v>
      </c>
      <c r="C32" s="572">
        <f>Import_O!D5</f>
        <v>0</v>
      </c>
      <c r="D32" s="573">
        <f>Import_O!F5</f>
        <v>0</v>
      </c>
      <c r="E32" s="939"/>
      <c r="F32" s="940"/>
      <c r="G32" s="941"/>
      <c r="I32" s="609"/>
      <c r="J32" s="610"/>
    </row>
    <row r="33" spans="1:11" ht="15.6" x14ac:dyDescent="0.3">
      <c r="A33" s="949" t="s">
        <v>311</v>
      </c>
      <c r="B33" s="579" t="s">
        <v>312</v>
      </c>
      <c r="C33" s="580">
        <f>(Import_M!D99+J33)/2</f>
        <v>0</v>
      </c>
      <c r="D33" s="581">
        <f>(Import_M!F99+Import_M!D99)/2</f>
        <v>0</v>
      </c>
      <c r="E33" s="950" t="e">
        <f>C33/C34*365</f>
        <v>#DIV/0!</v>
      </c>
      <c r="F33" s="951" t="e">
        <f>D33/D34*365</f>
        <v>#DIV/0!</v>
      </c>
      <c r="G33" s="952" t="e">
        <f>F33/E33*100</f>
        <v>#DIV/0!</v>
      </c>
      <c r="I33" s="611" t="s">
        <v>308</v>
      </c>
      <c r="J33" s="612"/>
    </row>
    <row r="34" spans="1:11" ht="15.6" x14ac:dyDescent="0.3">
      <c r="A34" s="962"/>
      <c r="B34" s="564" t="s">
        <v>313</v>
      </c>
      <c r="C34" s="583">
        <f>Import_O!D16</f>
        <v>0</v>
      </c>
      <c r="D34" s="584">
        <f>Import_O!F16</f>
        <v>0</v>
      </c>
      <c r="E34" s="963"/>
      <c r="F34" s="964"/>
      <c r="G34" s="965"/>
      <c r="J34" s="180"/>
      <c r="K34" s="606"/>
    </row>
    <row r="35" spans="1:11" ht="15" customHeight="1" x14ac:dyDescent="0.3">
      <c r="A35" s="613"/>
      <c r="B35" s="557"/>
      <c r="C35" s="586"/>
      <c r="D35" s="586"/>
      <c r="E35" s="605"/>
      <c r="F35" s="605"/>
      <c r="G35" s="605"/>
      <c r="J35" s="180"/>
      <c r="K35" s="606"/>
    </row>
    <row r="36" spans="1:11" ht="15" customHeight="1" x14ac:dyDescent="0.3">
      <c r="A36" s="31"/>
      <c r="B36" s="31"/>
      <c r="C36" s="31"/>
      <c r="D36" s="31"/>
      <c r="E36" s="31"/>
      <c r="F36" s="31"/>
      <c r="G36" s="31"/>
    </row>
    <row r="37" spans="1:11" ht="15" customHeight="1" x14ac:dyDescent="0.3">
      <c r="A37" s="953" t="s">
        <v>314</v>
      </c>
      <c r="B37" s="953"/>
      <c r="C37" s="953"/>
      <c r="D37" s="953"/>
      <c r="E37" s="953"/>
      <c r="F37" s="953"/>
      <c r="G37" s="953"/>
    </row>
    <row r="38" spans="1:11" ht="15" customHeight="1" x14ac:dyDescent="0.3">
      <c r="A38" s="31"/>
      <c r="B38" s="31"/>
      <c r="C38" s="31"/>
      <c r="D38" s="31"/>
      <c r="E38" s="31"/>
      <c r="F38" s="31"/>
      <c r="G38" s="138">
        <f>IF(Tartalom!G3=1,Nyelv!$B$457,IF(Tartalom!G3=2,Nyelv!$C$457,IF(Tartalom!G3=3,Nyelv!$D$457,Nyelv!$E$457)))</f>
        <v>0</v>
      </c>
    </row>
    <row r="39" spans="1:11" ht="15.6" x14ac:dyDescent="0.3">
      <c r="A39" s="559" t="s">
        <v>263</v>
      </c>
      <c r="B39" s="560" t="s">
        <v>264</v>
      </c>
      <c r="C39" s="600" t="s">
        <v>124</v>
      </c>
      <c r="D39" s="560" t="s">
        <v>125</v>
      </c>
      <c r="E39" s="601" t="s">
        <v>124</v>
      </c>
      <c r="F39" s="561" t="s">
        <v>125</v>
      </c>
      <c r="G39" s="602" t="s">
        <v>265</v>
      </c>
    </row>
    <row r="40" spans="1:11" ht="15.6" x14ac:dyDescent="0.3">
      <c r="A40" s="563"/>
      <c r="B40" s="564"/>
      <c r="C40" s="565" t="s">
        <v>266</v>
      </c>
      <c r="D40" s="565" t="s">
        <v>266</v>
      </c>
      <c r="E40" s="566" t="s">
        <v>267</v>
      </c>
      <c r="F40" s="566" t="s">
        <v>267</v>
      </c>
      <c r="G40" s="567" t="s">
        <v>267</v>
      </c>
    </row>
    <row r="41" spans="1:11" ht="15.6" x14ac:dyDescent="0.3">
      <c r="A41" s="958" t="s">
        <v>315</v>
      </c>
      <c r="B41" s="568" t="s">
        <v>305</v>
      </c>
      <c r="C41" s="569">
        <f>Import_O!D24</f>
        <v>0</v>
      </c>
      <c r="D41" s="570">
        <f>Import_O!F24</f>
        <v>0</v>
      </c>
      <c r="E41" s="946" t="e">
        <f>C41/C42*100</f>
        <v>#DIV/0!</v>
      </c>
      <c r="F41" s="947" t="e">
        <f>D41/D42*100</f>
        <v>#DIV/0!</v>
      </c>
      <c r="G41" s="948" t="e">
        <f>F41/E41*100</f>
        <v>#DIV/0!</v>
      </c>
    </row>
    <row r="42" spans="1:11" ht="15.6" x14ac:dyDescent="0.3">
      <c r="A42" s="938"/>
      <c r="B42" s="582" t="s">
        <v>316</v>
      </c>
      <c r="C42" s="586">
        <f>Import_O!D40</f>
        <v>0</v>
      </c>
      <c r="D42" s="587">
        <f>Import_O!F40</f>
        <v>0</v>
      </c>
      <c r="E42" s="959"/>
      <c r="F42" s="960"/>
      <c r="G42" s="961"/>
    </row>
    <row r="43" spans="1:11" ht="15.6" x14ac:dyDescent="0.3">
      <c r="A43" s="956" t="s">
        <v>317</v>
      </c>
      <c r="B43" s="574" t="s">
        <v>318</v>
      </c>
      <c r="C43" s="575">
        <f>Import_O!D24+Import_O!D21</f>
        <v>0</v>
      </c>
      <c r="D43" s="576">
        <f>Import_O!F24+Import_O!F21</f>
        <v>0</v>
      </c>
      <c r="E43" s="930" t="e">
        <f>C43/C44*100</f>
        <v>#DIV/0!</v>
      </c>
      <c r="F43" s="932" t="e">
        <f>D43/D44*100</f>
        <v>#DIV/0!</v>
      </c>
      <c r="G43" s="934" t="e">
        <f>F43/E43*100</f>
        <v>#DIV/0!</v>
      </c>
    </row>
    <row r="44" spans="1:11" ht="15" customHeight="1" x14ac:dyDescent="0.3">
      <c r="A44" s="957"/>
      <c r="B44" s="582" t="s">
        <v>316</v>
      </c>
      <c r="C44" s="586">
        <f>Import_O!D40</f>
        <v>0</v>
      </c>
      <c r="D44" s="587">
        <f>Import_O!F40</f>
        <v>0</v>
      </c>
      <c r="E44" s="939"/>
      <c r="F44" s="940"/>
      <c r="G44" s="941"/>
    </row>
    <row r="45" spans="1:11" ht="15.6" x14ac:dyDescent="0.3">
      <c r="A45" s="937" t="s">
        <v>319</v>
      </c>
      <c r="B45" s="574" t="s">
        <v>320</v>
      </c>
      <c r="C45" s="575">
        <f>Import_O!D49+Import_O!D21</f>
        <v>0</v>
      </c>
      <c r="D45" s="576">
        <f>Import_O!F49+Import_O!F21</f>
        <v>0</v>
      </c>
      <c r="E45" s="930" t="e">
        <f>C45/C46*100</f>
        <v>#DIV/0!</v>
      </c>
      <c r="F45" s="932" t="e">
        <f>D45/D46*100</f>
        <v>#DIV/0!</v>
      </c>
      <c r="G45" s="934" t="e">
        <f>F45/E45*100</f>
        <v>#DIV/0!</v>
      </c>
    </row>
    <row r="46" spans="1:11" ht="15.6" x14ac:dyDescent="0.3">
      <c r="A46" s="938"/>
      <c r="B46" s="582" t="s">
        <v>316</v>
      </c>
      <c r="C46" s="586">
        <f>Import_O!D40</f>
        <v>0</v>
      </c>
      <c r="D46" s="587">
        <f>Import_O!F40</f>
        <v>0</v>
      </c>
      <c r="E46" s="939"/>
      <c r="F46" s="940"/>
      <c r="G46" s="941"/>
    </row>
    <row r="47" spans="1:11" ht="15.6" x14ac:dyDescent="0.3">
      <c r="A47" s="928" t="s">
        <v>321</v>
      </c>
      <c r="B47" s="574" t="s">
        <v>320</v>
      </c>
      <c r="C47" s="577">
        <f>Import_O!D51+Import_O!D21</f>
        <v>0</v>
      </c>
      <c r="D47" s="576">
        <f>Import_O!F51+Import_O!F21</f>
        <v>0</v>
      </c>
      <c r="E47" s="930" t="e">
        <f>C47/C48*100</f>
        <v>#DIV/0!</v>
      </c>
      <c r="F47" s="932" t="e">
        <f>D47/D48*100</f>
        <v>#DIV/0!</v>
      </c>
      <c r="G47" s="934" t="e">
        <f>F47/E47*100</f>
        <v>#DIV/0!</v>
      </c>
    </row>
    <row r="48" spans="1:11" ht="15.6" x14ac:dyDescent="0.3">
      <c r="A48" s="929"/>
      <c r="B48" s="564" t="s">
        <v>160</v>
      </c>
      <c r="C48" s="614">
        <f>Import_M!D78</f>
        <v>0</v>
      </c>
      <c r="D48" s="584">
        <f>Import_M!F78</f>
        <v>0</v>
      </c>
      <c r="E48" s="931"/>
      <c r="F48" s="933"/>
      <c r="G48" s="935"/>
    </row>
  </sheetData>
  <mergeCells count="61">
    <mergeCell ref="A5:G5"/>
    <mergeCell ref="A9:A10"/>
    <mergeCell ref="E9:E10"/>
    <mergeCell ref="F9:F10"/>
    <mergeCell ref="G9:G10"/>
    <mergeCell ref="A11:A12"/>
    <mergeCell ref="E11:E12"/>
    <mergeCell ref="F11:F12"/>
    <mergeCell ref="G11:G12"/>
    <mergeCell ref="A13:A14"/>
    <mergeCell ref="E13:E14"/>
    <mergeCell ref="F13:F14"/>
    <mergeCell ref="G13:G14"/>
    <mergeCell ref="A15:A16"/>
    <mergeCell ref="E15:E16"/>
    <mergeCell ref="F15:F16"/>
    <mergeCell ref="G15:G16"/>
    <mergeCell ref="A19:G19"/>
    <mergeCell ref="A23:A24"/>
    <mergeCell ref="E23:E24"/>
    <mergeCell ref="F23:F24"/>
    <mergeCell ref="G23:G24"/>
    <mergeCell ref="A25:A26"/>
    <mergeCell ref="E25:E26"/>
    <mergeCell ref="F25:F26"/>
    <mergeCell ref="G25:G26"/>
    <mergeCell ref="A27:A28"/>
    <mergeCell ref="E27:E28"/>
    <mergeCell ref="F27:F28"/>
    <mergeCell ref="G27:G28"/>
    <mergeCell ref="I28:J28"/>
    <mergeCell ref="A29:A30"/>
    <mergeCell ref="E29:E30"/>
    <mergeCell ref="F29:F30"/>
    <mergeCell ref="G29:G30"/>
    <mergeCell ref="I30:J30"/>
    <mergeCell ref="A31:A32"/>
    <mergeCell ref="E31:E32"/>
    <mergeCell ref="F31:F32"/>
    <mergeCell ref="G31:G32"/>
    <mergeCell ref="A33:A34"/>
    <mergeCell ref="E33:E34"/>
    <mergeCell ref="F33:F34"/>
    <mergeCell ref="G33:G34"/>
    <mergeCell ref="A37:G37"/>
    <mergeCell ref="A41:A42"/>
    <mergeCell ref="E41:E42"/>
    <mergeCell ref="F41:F42"/>
    <mergeCell ref="G41:G42"/>
    <mergeCell ref="A47:A48"/>
    <mergeCell ref="E47:E48"/>
    <mergeCell ref="F47:F48"/>
    <mergeCell ref="G47:G48"/>
    <mergeCell ref="A43:A44"/>
    <mergeCell ref="E43:E44"/>
    <mergeCell ref="F43:F44"/>
    <mergeCell ref="G43:G44"/>
    <mergeCell ref="A45:A46"/>
    <mergeCell ref="E45:E46"/>
    <mergeCell ref="F45:F46"/>
    <mergeCell ref="G45:G46"/>
  </mergeCells>
  <hyperlinks>
    <hyperlink ref="H2" location="TARTALOM!A1" display=" &lt; Tartalom" xr:uid="{00000000-0004-0000-1000-000000000000}"/>
  </hyperlinks>
  <pageMargins left="0.74803149606299202" right="0.74803149606299202" top="0.98425196850393704" bottom="0.98425196850393704" header="0.511811023622047" footer="0.511811023622047"/>
  <pageSetup paperSize="9" scale="93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Munka24">
    <pageSetUpPr fitToPage="1"/>
  </sheetPr>
  <dimension ref="A1:K38"/>
  <sheetViews>
    <sheetView showGridLines="0" workbookViewId="0"/>
  </sheetViews>
  <sheetFormatPr defaultColWidth="8.90625" defaultRowHeight="12.75" customHeight="1" x14ac:dyDescent="0.3"/>
  <cols>
    <col min="1" max="1" width="3.81640625" style="24" customWidth="1"/>
    <col min="2" max="2" width="25.6328125" style="24" customWidth="1"/>
    <col min="3" max="4" width="9" style="24" customWidth="1"/>
    <col min="5" max="5" width="8.6328125" style="24" customWidth="1"/>
    <col min="6" max="6" width="3.81640625" style="24" customWidth="1"/>
    <col min="7" max="7" width="8.90625" style="24" customWidth="1"/>
    <col min="8" max="8" width="14.90625" style="24" customWidth="1"/>
    <col min="9" max="9" width="9" style="24" customWidth="1"/>
    <col min="10" max="10" width="9.36328125" style="24" customWidth="1"/>
    <col min="11" max="11" width="8.90625" style="24" customWidth="1"/>
    <col min="12" max="16384" width="8.90625" style="24"/>
  </cols>
  <sheetData>
    <row r="1" spans="1:11" ht="12.75" customHeight="1" x14ac:dyDescent="0.3">
      <c r="A1" s="237">
        <f>Alapa!C17</f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1" ht="12.75" customHeight="1" x14ac:dyDescent="0.3">
      <c r="A2" s="169" t="str">
        <f>CONCATENATE(CHOOSE(Tartalom!$G$3,Nyelv!B441,Nyelv!C441,Nyelv!D441,Nyelv!E441),": ",Alapa!$C$11)</f>
        <v xml:space="preserve">Tárgyév: </v>
      </c>
      <c r="B2" s="1"/>
      <c r="C2" s="1"/>
      <c r="D2" s="1"/>
      <c r="E2" s="1"/>
      <c r="F2" s="1"/>
      <c r="G2" s="1"/>
      <c r="H2" s="1"/>
      <c r="I2" s="1"/>
      <c r="J2" s="1"/>
      <c r="K2" s="15" t="s">
        <v>68</v>
      </c>
    </row>
    <row r="3" spans="1:11" ht="12.75" customHeight="1" x14ac:dyDescent="0.3">
      <c r="A3" s="1"/>
      <c r="B3" s="1"/>
      <c r="C3" s="1"/>
      <c r="D3" s="1"/>
      <c r="E3" s="1"/>
      <c r="F3" s="1"/>
      <c r="G3" s="1"/>
      <c r="H3" s="1"/>
      <c r="I3" s="1"/>
      <c r="J3" s="1"/>
    </row>
    <row r="4" spans="1:11" ht="12.75" customHeight="1" x14ac:dyDescent="0.3">
      <c r="A4" s="11" t="s">
        <v>322</v>
      </c>
      <c r="B4" s="1"/>
      <c r="C4" s="1"/>
      <c r="D4" s="1"/>
      <c r="E4" s="1"/>
      <c r="F4" s="2"/>
      <c r="G4" s="1"/>
      <c r="H4" s="1"/>
      <c r="I4" s="1"/>
      <c r="J4" s="1"/>
    </row>
    <row r="5" spans="1:11" ht="12.75" customHeight="1" x14ac:dyDescent="0.3">
      <c r="A5" s="11"/>
      <c r="B5" s="1"/>
      <c r="C5" s="971">
        <f>IF(Tartalom!G3=1,Nyelv!$B$457,IF(Tartalom!G3=2,Nyelv!$C$457,IF(Tartalom!G3=3,Nyelv!$D$457,Nyelv!$E$457)))</f>
        <v>0</v>
      </c>
      <c r="D5" s="971"/>
      <c r="E5" s="1"/>
      <c r="F5" s="2"/>
      <c r="G5" s="1"/>
      <c r="H5" s="1"/>
      <c r="I5" s="971">
        <f>IF(Tartalom!G3=1,Nyelv!$B$457,IF(Tartalom!G3=2,Nyelv!$C$457,IF(Tartalom!G3=3,Nyelv!$D$457,Nyelv!$E$457)))</f>
        <v>0</v>
      </c>
      <c r="J5" s="971"/>
    </row>
    <row r="6" spans="1:11" ht="12.75" customHeight="1" x14ac:dyDescent="0.3">
      <c r="A6" s="615"/>
      <c r="B6" s="616" t="s">
        <v>323</v>
      </c>
      <c r="C6" s="617" t="s">
        <v>124</v>
      </c>
      <c r="D6" s="617" t="s">
        <v>125</v>
      </c>
      <c r="E6" s="1"/>
      <c r="F6" s="617"/>
      <c r="G6" s="615" t="s">
        <v>324</v>
      </c>
      <c r="H6" s="615"/>
      <c r="I6" s="617" t="s">
        <v>124</v>
      </c>
      <c r="J6" s="617" t="s">
        <v>125</v>
      </c>
    </row>
    <row r="7" spans="1:11" ht="12.75" customHeight="1" x14ac:dyDescent="0.3">
      <c r="A7" s="617" t="s">
        <v>325</v>
      </c>
      <c r="B7" s="618" t="s">
        <v>326</v>
      </c>
      <c r="C7" s="481">
        <f>SUM(C8:C9)</f>
        <v>0</v>
      </c>
      <c r="D7" s="481">
        <f>SUM(D8:D9)</f>
        <v>0</v>
      </c>
      <c r="E7" s="504"/>
      <c r="F7" s="617" t="s">
        <v>325</v>
      </c>
      <c r="G7" s="618" t="s">
        <v>327</v>
      </c>
      <c r="H7" s="618"/>
      <c r="I7" s="481">
        <f>Import_M!D104</f>
        <v>0</v>
      </c>
      <c r="J7" s="481">
        <f>Import_M!F104</f>
        <v>0</v>
      </c>
    </row>
    <row r="8" spans="1:11" ht="12.75" customHeight="1" x14ac:dyDescent="0.3">
      <c r="A8" s="617"/>
      <c r="B8" s="618" t="s">
        <v>299</v>
      </c>
      <c r="C8" s="499">
        <f>Import_M!D55</f>
        <v>0</v>
      </c>
      <c r="D8" s="499">
        <f>Import_M!F55</f>
        <v>0</v>
      </c>
      <c r="E8" s="504"/>
      <c r="F8" s="617"/>
      <c r="G8" s="618"/>
      <c r="H8" s="618"/>
      <c r="I8" s="499"/>
      <c r="J8" s="499"/>
    </row>
    <row r="9" spans="1:11" ht="12.75" customHeight="1" x14ac:dyDescent="0.3">
      <c r="A9" s="617"/>
      <c r="B9" s="618" t="s">
        <v>328</v>
      </c>
      <c r="C9" s="499"/>
      <c r="D9" s="499"/>
      <c r="E9" s="504"/>
      <c r="F9" s="617"/>
      <c r="G9" s="618"/>
      <c r="H9" s="618"/>
      <c r="I9" s="618"/>
      <c r="J9" s="618"/>
    </row>
    <row r="10" spans="1:11" ht="12.75" customHeight="1" x14ac:dyDescent="0.3">
      <c r="A10" s="617"/>
      <c r="B10" s="618"/>
      <c r="C10" s="618"/>
      <c r="D10" s="618"/>
      <c r="E10" s="1"/>
      <c r="F10" s="617"/>
      <c r="G10" s="618"/>
      <c r="H10" s="618"/>
      <c r="I10" s="618"/>
      <c r="J10" s="618"/>
    </row>
    <row r="11" spans="1:11" ht="12.75" customHeight="1" x14ac:dyDescent="0.3">
      <c r="A11" s="617" t="s">
        <v>329</v>
      </c>
      <c r="B11" s="618" t="s">
        <v>302</v>
      </c>
      <c r="C11" s="481">
        <f>SUM(C12:C15)</f>
        <v>0</v>
      </c>
      <c r="D11" s="481">
        <f>SUM(D12:D15)</f>
        <v>0</v>
      </c>
      <c r="E11" s="504"/>
      <c r="F11" s="617" t="s">
        <v>329</v>
      </c>
      <c r="G11" s="618" t="s">
        <v>330</v>
      </c>
      <c r="H11" s="618"/>
      <c r="I11" s="481">
        <f>SUM(I12:I13)</f>
        <v>0</v>
      </c>
      <c r="J11" s="481">
        <f>SUM(J12:J13)</f>
        <v>0</v>
      </c>
    </row>
    <row r="12" spans="1:11" ht="12.75" customHeight="1" x14ac:dyDescent="0.3">
      <c r="A12" s="617"/>
      <c r="B12" s="618" t="s">
        <v>331</v>
      </c>
      <c r="C12" s="499">
        <f>Import_M!D40</f>
        <v>0</v>
      </c>
      <c r="D12" s="499">
        <f>Import_M!F40</f>
        <v>0</v>
      </c>
      <c r="E12" s="504"/>
      <c r="F12" s="617"/>
      <c r="G12" s="618" t="s">
        <v>332</v>
      </c>
      <c r="H12" s="618"/>
      <c r="I12" s="499">
        <f>Import_M!D99</f>
        <v>0</v>
      </c>
      <c r="J12" s="499">
        <f>Import_M!F99</f>
        <v>0</v>
      </c>
    </row>
    <row r="13" spans="1:11" ht="12.75" customHeight="1" x14ac:dyDescent="0.3">
      <c r="A13" s="617"/>
      <c r="B13" s="618" t="s">
        <v>207</v>
      </c>
      <c r="C13" s="206">
        <f>Import_M!D44</f>
        <v>0</v>
      </c>
      <c r="D13" s="206">
        <f>Import_M!F44</f>
        <v>0</v>
      </c>
      <c r="E13" s="504"/>
      <c r="F13" s="617"/>
      <c r="G13" s="618" t="s">
        <v>333</v>
      </c>
      <c r="H13" s="618"/>
      <c r="I13" s="206">
        <f>Import_M!D100</f>
        <v>0</v>
      </c>
      <c r="J13" s="206">
        <f>Import_M!F100</f>
        <v>0</v>
      </c>
    </row>
    <row r="14" spans="1:11" ht="12.75" customHeight="1" x14ac:dyDescent="0.3">
      <c r="A14" s="617"/>
      <c r="B14" s="618" t="s">
        <v>147</v>
      </c>
      <c r="C14" s="499">
        <f>Import_M!D39-C12-C13</f>
        <v>0</v>
      </c>
      <c r="D14" s="499">
        <f>Import_M!F39-D12-D13</f>
        <v>0</v>
      </c>
      <c r="E14" s="504"/>
      <c r="F14" s="617"/>
      <c r="G14" s="618"/>
      <c r="H14" s="618"/>
      <c r="I14" s="499"/>
      <c r="J14" s="499"/>
    </row>
    <row r="15" spans="1:11" ht="12.75" customHeight="1" x14ac:dyDescent="0.3">
      <c r="A15" s="617"/>
      <c r="B15" s="618" t="s">
        <v>334</v>
      </c>
      <c r="C15" s="499">
        <f>Import_M!D48</f>
        <v>0</v>
      </c>
      <c r="D15" s="499">
        <f>Import_M!F48</f>
        <v>0</v>
      </c>
      <c r="E15" s="504"/>
      <c r="F15" s="617"/>
      <c r="G15" s="618"/>
      <c r="H15" s="618"/>
      <c r="I15" s="618"/>
      <c r="J15" s="618"/>
    </row>
    <row r="16" spans="1:11" ht="12.75" customHeight="1" x14ac:dyDescent="0.3">
      <c r="A16" s="617"/>
      <c r="B16" s="618"/>
      <c r="C16" s="618"/>
      <c r="D16" s="618"/>
      <c r="E16" s="1"/>
      <c r="F16" s="617"/>
      <c r="G16" s="618"/>
      <c r="H16" s="618"/>
      <c r="I16" s="618"/>
      <c r="J16" s="618"/>
    </row>
    <row r="17" spans="1:10" ht="12.75" customHeight="1" x14ac:dyDescent="0.3">
      <c r="A17" s="617" t="s">
        <v>335</v>
      </c>
      <c r="B17" s="618" t="s">
        <v>336</v>
      </c>
      <c r="C17" s="481">
        <f>SUM(C18:C19)</f>
        <v>0</v>
      </c>
      <c r="D17" s="481">
        <f>SUM(D18:D19)</f>
        <v>0</v>
      </c>
      <c r="E17" s="504"/>
      <c r="F17" s="617" t="s">
        <v>335</v>
      </c>
      <c r="G17" s="618" t="s">
        <v>337</v>
      </c>
      <c r="H17" s="618"/>
      <c r="I17" s="481">
        <f>SUM(I18:I21)</f>
        <v>0</v>
      </c>
      <c r="J17" s="229">
        <f>SUM(J18:J21)</f>
        <v>0</v>
      </c>
    </row>
    <row r="18" spans="1:10" ht="12.75" customHeight="1" x14ac:dyDescent="0.3">
      <c r="A18" s="617"/>
      <c r="B18" s="618" t="s">
        <v>338</v>
      </c>
      <c r="C18" s="499">
        <f>Import_M!D33+Import_M!D37+Import_M!D38</f>
        <v>0</v>
      </c>
      <c r="D18" s="499">
        <f>Import_M!F33+Import_M!F37+Import_M!F38</f>
        <v>0</v>
      </c>
      <c r="E18" s="504"/>
      <c r="F18" s="617"/>
      <c r="G18" s="618" t="s">
        <v>339</v>
      </c>
      <c r="H18" s="618"/>
      <c r="I18" s="206">
        <f>Import_M!D95</f>
        <v>0</v>
      </c>
      <c r="J18" s="206">
        <f>Import_M!F95</f>
        <v>0</v>
      </c>
    </row>
    <row r="19" spans="1:10" ht="12.75" customHeight="1" x14ac:dyDescent="0.3">
      <c r="A19" s="617"/>
      <c r="B19" s="618" t="s">
        <v>340</v>
      </c>
      <c r="C19" s="499">
        <f>Import_M!D34+Import_M!D35+Import_M!D36</f>
        <v>0</v>
      </c>
      <c r="D19" s="499">
        <f>Import_M!F34+Import_M!F35+Import_M!F36</f>
        <v>0</v>
      </c>
      <c r="E19" s="504"/>
      <c r="F19" s="617"/>
      <c r="G19" s="618" t="s">
        <v>341</v>
      </c>
      <c r="H19" s="618"/>
      <c r="I19" s="206">
        <f>Import_M!D97</f>
        <v>0</v>
      </c>
      <c r="J19" s="206">
        <f>Import_M!F97</f>
        <v>0</v>
      </c>
    </row>
    <row r="20" spans="1:10" ht="12.75" customHeight="1" x14ac:dyDescent="0.3">
      <c r="A20" s="617"/>
      <c r="B20" s="618"/>
      <c r="C20" s="618"/>
      <c r="D20" s="618"/>
      <c r="E20" s="1"/>
      <c r="F20" s="617"/>
      <c r="G20" s="618" t="s">
        <v>342</v>
      </c>
      <c r="H20" s="618"/>
      <c r="I20" s="499">
        <f>Import_M!D98+Import_M!D101+Import_M!D102+Import_M!D103</f>
        <v>0</v>
      </c>
      <c r="J20" s="206">
        <f>Import_M!F98+Import_M!F101+Import_M!F102+Import_M!F103</f>
        <v>0</v>
      </c>
    </row>
    <row r="21" spans="1:10" ht="12.75" customHeight="1" x14ac:dyDescent="0.3">
      <c r="A21" s="619"/>
      <c r="B21" s="618"/>
      <c r="C21" s="618"/>
      <c r="D21" s="618"/>
      <c r="E21" s="1"/>
      <c r="F21" s="618"/>
      <c r="G21" s="618" t="s">
        <v>343</v>
      </c>
      <c r="H21" s="618"/>
      <c r="I21" s="206">
        <f>Import_M!D105+Import_M!D106</f>
        <v>0</v>
      </c>
      <c r="J21" s="206">
        <f>Import_M!F105+Import_M!F106</f>
        <v>0</v>
      </c>
    </row>
    <row r="22" spans="1:10" ht="12.75" customHeight="1" x14ac:dyDescent="0.3">
      <c r="A22" s="619"/>
      <c r="B22" s="618"/>
      <c r="C22" s="618"/>
      <c r="D22" s="618"/>
      <c r="E22" s="1"/>
      <c r="F22" s="618"/>
      <c r="G22" s="618"/>
      <c r="H22" s="618"/>
      <c r="I22" s="618"/>
      <c r="J22" s="499"/>
    </row>
    <row r="23" spans="1:10" ht="12.75" customHeight="1" x14ac:dyDescent="0.3">
      <c r="A23" s="617" t="s">
        <v>344</v>
      </c>
      <c r="B23" s="618" t="s">
        <v>345</v>
      </c>
      <c r="C23" s="481">
        <f>Import_M!D58</f>
        <v>0</v>
      </c>
      <c r="D23" s="481">
        <f>Import_M!F58</f>
        <v>0</v>
      </c>
      <c r="E23" s="504"/>
      <c r="F23" s="617" t="s">
        <v>344</v>
      </c>
      <c r="G23" s="618" t="s">
        <v>346</v>
      </c>
      <c r="H23" s="618"/>
      <c r="I23" s="481">
        <f>SUM(I24:I25)</f>
        <v>0</v>
      </c>
      <c r="J23" s="481">
        <f>SUM(J24:J25)</f>
        <v>0</v>
      </c>
    </row>
    <row r="24" spans="1:10" ht="12.75" customHeight="1" x14ac:dyDescent="0.3">
      <c r="A24" s="617"/>
      <c r="B24" s="618"/>
      <c r="C24" s="499"/>
      <c r="D24" s="499"/>
      <c r="E24" s="504"/>
      <c r="F24" s="617"/>
      <c r="G24" s="618" t="s">
        <v>159</v>
      </c>
      <c r="H24" s="618"/>
      <c r="I24" s="206">
        <f>Import_M!D74</f>
        <v>0</v>
      </c>
      <c r="J24" s="206">
        <f>Import_M!F74</f>
        <v>0</v>
      </c>
    </row>
    <row r="25" spans="1:10" ht="12.75" customHeight="1" x14ac:dyDescent="0.3">
      <c r="A25" s="617"/>
      <c r="B25" s="618"/>
      <c r="C25" s="499"/>
      <c r="D25" s="499"/>
      <c r="E25" s="504"/>
      <c r="F25" s="617"/>
      <c r="G25" s="618" t="s">
        <v>347</v>
      </c>
      <c r="H25" s="618"/>
      <c r="I25" s="499">
        <f>Import_M!D107</f>
        <v>0</v>
      </c>
      <c r="J25" s="499">
        <f>Import_M!F107</f>
        <v>0</v>
      </c>
    </row>
    <row r="26" spans="1:10" ht="12.75" customHeight="1" x14ac:dyDescent="0.3">
      <c r="A26" s="617"/>
      <c r="B26" s="618"/>
      <c r="C26" s="618"/>
      <c r="D26" s="618"/>
      <c r="E26" s="1"/>
      <c r="F26" s="617"/>
      <c r="G26" s="618"/>
      <c r="H26" s="618"/>
      <c r="I26" s="618"/>
      <c r="J26" s="618"/>
    </row>
    <row r="27" spans="1:10" ht="12.75" customHeight="1" x14ac:dyDescent="0.3">
      <c r="A27" s="617" t="s">
        <v>348</v>
      </c>
      <c r="B27" s="618" t="s">
        <v>349</v>
      </c>
      <c r="C27" s="481">
        <f>SUM(C28:C30)</f>
        <v>0</v>
      </c>
      <c r="D27" s="481">
        <f>SUM(D28:D30)</f>
        <v>0</v>
      </c>
      <c r="E27" s="504"/>
      <c r="F27" s="617" t="s">
        <v>348</v>
      </c>
      <c r="G27" s="618" t="s">
        <v>350</v>
      </c>
      <c r="H27" s="618"/>
      <c r="I27" s="481">
        <f>SUM(I28:I29)</f>
        <v>0</v>
      </c>
      <c r="J27" s="481">
        <f>SUM(J28:J29)</f>
        <v>0</v>
      </c>
    </row>
    <row r="28" spans="1:10" ht="12.75" customHeight="1" x14ac:dyDescent="0.3">
      <c r="A28" s="617"/>
      <c r="B28" s="618" t="s">
        <v>167</v>
      </c>
      <c r="C28" s="499">
        <f>Import_M!D4</f>
        <v>0</v>
      </c>
      <c r="D28" s="499">
        <f>Import_M!F4</f>
        <v>0</v>
      </c>
      <c r="E28" s="504"/>
      <c r="F28" s="617"/>
      <c r="G28" s="618" t="s">
        <v>162</v>
      </c>
      <c r="H28" s="618"/>
      <c r="I28" s="499">
        <f>Import_M!D84+Import_M!D79</f>
        <v>0</v>
      </c>
      <c r="J28" s="499">
        <f>Import_M!F84+Import_M!F79</f>
        <v>0</v>
      </c>
    </row>
    <row r="29" spans="1:10" ht="12.75" customHeight="1" x14ac:dyDescent="0.3">
      <c r="A29" s="617"/>
      <c r="B29" s="618" t="s">
        <v>175</v>
      </c>
      <c r="C29" s="499">
        <f>Import_M!D12</f>
        <v>0</v>
      </c>
      <c r="D29" s="499">
        <f>Import_M!F12</f>
        <v>0</v>
      </c>
      <c r="E29" s="504"/>
      <c r="F29" s="617"/>
      <c r="G29" s="618" t="s">
        <v>151</v>
      </c>
      <c r="H29" s="618"/>
      <c r="I29" s="499">
        <f>Import_M!D63</f>
        <v>0</v>
      </c>
      <c r="J29" s="499">
        <f>Import_M!F63</f>
        <v>0</v>
      </c>
    </row>
    <row r="30" spans="1:10" ht="12.75" customHeight="1" x14ac:dyDescent="0.3">
      <c r="A30" s="617"/>
      <c r="B30" s="618" t="s">
        <v>183</v>
      </c>
      <c r="C30" s="499">
        <f>Import_M!D20</f>
        <v>0</v>
      </c>
      <c r="D30" s="499">
        <f>Import_M!F20</f>
        <v>0</v>
      </c>
      <c r="E30" s="504"/>
      <c r="F30" s="617"/>
      <c r="G30" s="618"/>
      <c r="H30" s="618"/>
      <c r="I30" s="618"/>
      <c r="J30" s="618"/>
    </row>
    <row r="31" spans="1:10" ht="12.75" customHeight="1" x14ac:dyDescent="0.3">
      <c r="A31" s="617"/>
      <c r="B31" s="615" t="s">
        <v>351</v>
      </c>
      <c r="C31" s="481">
        <f>C7+C11+C17+C23+C27</f>
        <v>0</v>
      </c>
      <c r="D31" s="481">
        <f>D7+D11+D17+D23+D27</f>
        <v>0</v>
      </c>
      <c r="E31" s="504"/>
      <c r="F31" s="617"/>
      <c r="G31" s="615" t="s">
        <v>352</v>
      </c>
      <c r="H31" s="615"/>
      <c r="I31" s="481">
        <f>I7+I11+I17+I23+I27</f>
        <v>0</v>
      </c>
      <c r="J31" s="481">
        <f>J7+J11+J17+J23+J27</f>
        <v>0</v>
      </c>
    </row>
    <row r="32" spans="1:10" ht="12.75" customHeight="1" x14ac:dyDescent="0.3">
      <c r="A32" s="11"/>
      <c r="B32" s="11"/>
      <c r="C32" s="620"/>
      <c r="D32" s="620"/>
      <c r="E32" s="504"/>
      <c r="F32" s="2"/>
      <c r="G32" s="11"/>
      <c r="H32" s="11"/>
      <c r="I32" s="620"/>
      <c r="J32" s="620"/>
    </row>
    <row r="33" spans="1:11" ht="12.75" customHeight="1" x14ac:dyDescent="0.3">
      <c r="A33" s="11" t="s">
        <v>353</v>
      </c>
      <c r="B33" s="1"/>
      <c r="C33" s="953" t="s">
        <v>124</v>
      </c>
      <c r="D33" s="953"/>
      <c r="E33" s="953"/>
      <c r="F33" s="953"/>
      <c r="G33" s="1"/>
      <c r="H33" s="953" t="s">
        <v>125</v>
      </c>
      <c r="I33" s="953"/>
      <c r="J33" s="953"/>
      <c r="K33" s="25"/>
    </row>
    <row r="34" spans="1:11" ht="12.75" customHeight="1" x14ac:dyDescent="0.3">
      <c r="A34" s="1"/>
      <c r="B34" s="1"/>
      <c r="C34" s="138" t="s">
        <v>354</v>
      </c>
      <c r="D34" s="138" t="s">
        <v>355</v>
      </c>
      <c r="E34" s="2" t="s">
        <v>267</v>
      </c>
      <c r="F34" s="2"/>
      <c r="G34" s="1"/>
      <c r="H34" s="138" t="s">
        <v>354</v>
      </c>
      <c r="I34" s="138" t="s">
        <v>355</v>
      </c>
      <c r="J34" s="2" t="s">
        <v>267</v>
      </c>
      <c r="K34" s="25"/>
    </row>
    <row r="35" spans="1:11" ht="12.75" customHeight="1" x14ac:dyDescent="0.3">
      <c r="A35" s="1"/>
      <c r="B35" s="621" t="s">
        <v>356</v>
      </c>
      <c r="C35" s="622">
        <f>C7</f>
        <v>0</v>
      </c>
      <c r="D35" s="622">
        <f>I7</f>
        <v>0</v>
      </c>
      <c r="E35" s="623" t="str">
        <f>IFERROR(C35/D35*100,"")</f>
        <v/>
      </c>
      <c r="F35" s="558"/>
      <c r="G35" s="1"/>
      <c r="H35" s="622">
        <f>D7</f>
        <v>0</v>
      </c>
      <c r="I35" s="622">
        <f>J7</f>
        <v>0</v>
      </c>
      <c r="J35" s="623" t="str">
        <f>IFERROR(H35/I35*100,"")</f>
        <v/>
      </c>
      <c r="K35" s="591"/>
    </row>
    <row r="36" spans="1:11" ht="12.75" customHeight="1" x14ac:dyDescent="0.3">
      <c r="A36" s="1"/>
      <c r="B36" s="621" t="s">
        <v>357</v>
      </c>
      <c r="C36" s="624">
        <f>C7+C11</f>
        <v>0</v>
      </c>
      <c r="D36" s="624">
        <f>I7+I11</f>
        <v>0</v>
      </c>
      <c r="E36" s="623" t="str">
        <f>IFERROR(C36/D36*100,"")</f>
        <v/>
      </c>
      <c r="F36" s="558"/>
      <c r="G36" s="1"/>
      <c r="H36" s="624">
        <f>D7+D11</f>
        <v>0</v>
      </c>
      <c r="I36" s="624">
        <f>J7+J11</f>
        <v>0</v>
      </c>
      <c r="J36" s="623" t="str">
        <f>IFERROR(H36/I36*100,"")</f>
        <v/>
      </c>
      <c r="K36" s="591"/>
    </row>
    <row r="37" spans="1:11" ht="12.75" customHeight="1" x14ac:dyDescent="0.3">
      <c r="A37" s="1"/>
      <c r="B37" s="62" t="s">
        <v>358</v>
      </c>
      <c r="C37" s="624">
        <f>C7+C11+C17</f>
        <v>0</v>
      </c>
      <c r="D37" s="624">
        <f>I7+I11+I17</f>
        <v>0</v>
      </c>
      <c r="E37" s="623" t="str">
        <f>IFERROR(C37/D37*100,"")</f>
        <v/>
      </c>
      <c r="F37" s="558"/>
      <c r="G37" s="1"/>
      <c r="H37" s="624">
        <f>D7+D11+D17</f>
        <v>0</v>
      </c>
      <c r="I37" s="624">
        <f>J7+J11+J17</f>
        <v>0</v>
      </c>
      <c r="J37" s="623" t="str">
        <f>IFERROR(H37/I37*100,"")</f>
        <v/>
      </c>
      <c r="K37" s="591"/>
    </row>
    <row r="38" spans="1:11" ht="12.75" customHeight="1" x14ac:dyDescent="0.3">
      <c r="A38" s="1"/>
      <c r="B38" s="62" t="s">
        <v>359</v>
      </c>
      <c r="C38" s="624">
        <f>C31-C27</f>
        <v>0</v>
      </c>
      <c r="D38" s="624">
        <f>I31-I27</f>
        <v>0</v>
      </c>
      <c r="E38" s="623" t="str">
        <f>IFERROR(C38/D38*100,"")</f>
        <v/>
      </c>
      <c r="F38" s="558"/>
      <c r="G38" s="1"/>
      <c r="H38" s="624">
        <f>D31-D27</f>
        <v>0</v>
      </c>
      <c r="I38" s="624">
        <f>J31-J27</f>
        <v>0</v>
      </c>
      <c r="J38" s="623" t="str">
        <f>IFERROR(H38/I38*100,"")</f>
        <v/>
      </c>
      <c r="K38" s="591"/>
    </row>
  </sheetData>
  <mergeCells count="4">
    <mergeCell ref="C5:D5"/>
    <mergeCell ref="I5:J5"/>
    <mergeCell ref="C33:F33"/>
    <mergeCell ref="H33:J33"/>
  </mergeCells>
  <hyperlinks>
    <hyperlink ref="K2" location="TARTALOM!A1" display=" &lt; Tartalom" xr:uid="{00000000-0004-0000-1100-000000000000}"/>
  </hyperlinks>
  <pageMargins left="0.78740157480314998" right="0.78740157480314998" top="0.59055118110236204" bottom="0.98425196850393704" header="0.511811023622047" footer="0.511811023622047"/>
  <pageSetup paperSize="9" orientation="landscape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Munka25"/>
  <dimension ref="A1:F32"/>
  <sheetViews>
    <sheetView showGridLines="0" workbookViewId="0"/>
  </sheetViews>
  <sheetFormatPr defaultColWidth="8.90625" defaultRowHeight="15.75" customHeight="1" x14ac:dyDescent="0.3"/>
  <cols>
    <col min="1" max="1" width="35.08984375" style="56" customWidth="1"/>
    <col min="2" max="2" width="9.54296875" style="56" customWidth="1"/>
    <col min="3" max="3" width="8.6328125" style="56" customWidth="1"/>
    <col min="4" max="4" width="8.90625" style="56" customWidth="1"/>
    <col min="5" max="5" width="7.90625" style="56" customWidth="1"/>
    <col min="6" max="6" width="8.90625" style="56" customWidth="1"/>
    <col min="7" max="16384" width="8.90625" style="56"/>
  </cols>
  <sheetData>
    <row r="1" spans="1:6" s="24" customFormat="1" ht="14.4" x14ac:dyDescent="0.3">
      <c r="A1" s="463">
        <f>Alapa!C17</f>
        <v>0</v>
      </c>
      <c r="B1" s="1"/>
      <c r="C1" s="1"/>
      <c r="D1" s="1"/>
      <c r="E1" s="1"/>
    </row>
    <row r="2" spans="1:6" s="24" customFormat="1" ht="14.4" x14ac:dyDescent="0.3">
      <c r="A2" s="463" t="str">
        <f>CONCATENATE(CHOOSE(Tartalom!$G$3,Nyelv!B441,Nyelv!C441,Nyelv!D441,Nyelv!E441),": ",Alapa!$C$11)</f>
        <v xml:space="preserve">Tárgyév: </v>
      </c>
      <c r="B2" s="1"/>
      <c r="C2" s="1"/>
      <c r="D2" s="1"/>
      <c r="E2" s="1"/>
      <c r="F2" s="15" t="s">
        <v>68</v>
      </c>
    </row>
    <row r="3" spans="1:6" ht="15" customHeight="1" x14ac:dyDescent="0.3">
      <c r="A3" s="11"/>
      <c r="B3" s="625"/>
      <c r="C3" s="625"/>
      <c r="D3" s="625"/>
      <c r="E3" s="1"/>
    </row>
    <row r="4" spans="1:6" ht="15" customHeight="1" x14ac:dyDescent="0.3">
      <c r="A4" s="11"/>
      <c r="B4" s="625"/>
      <c r="C4" s="625"/>
      <c r="D4" s="625"/>
      <c r="E4" s="1"/>
    </row>
    <row r="5" spans="1:6" ht="15" customHeight="1" x14ac:dyDescent="0.3">
      <c r="A5" s="11"/>
      <c r="B5" s="625"/>
      <c r="C5" s="625"/>
      <c r="D5" s="625"/>
      <c r="E5" s="1"/>
    </row>
    <row r="6" spans="1:6" ht="15" customHeight="1" x14ac:dyDescent="0.3">
      <c r="A6" s="953" t="s">
        <v>360</v>
      </c>
      <c r="B6" s="953"/>
      <c r="C6" s="953"/>
      <c r="D6" s="953"/>
      <c r="E6" s="953"/>
    </row>
    <row r="7" spans="1:6" ht="15" customHeight="1" x14ac:dyDescent="0.3">
      <c r="A7" s="953" t="s">
        <v>361</v>
      </c>
      <c r="B7" s="953"/>
      <c r="C7" s="953"/>
      <c r="D7" s="953"/>
      <c r="E7" s="953"/>
    </row>
    <row r="8" spans="1:6" ht="15" customHeight="1" x14ac:dyDescent="0.3">
      <c r="A8" s="2"/>
      <c r="B8" s="626"/>
      <c r="C8" s="626"/>
      <c r="D8" s="626"/>
      <c r="E8" s="626"/>
    </row>
    <row r="9" spans="1:6" ht="15" customHeight="1" x14ac:dyDescent="0.3">
      <c r="A9" s="1"/>
      <c r="B9" s="1"/>
      <c r="C9" s="1"/>
      <c r="D9" s="31"/>
      <c r="E9" s="138">
        <f>IF(Tartalom!G3=1,Nyelv!$B$457,IF(Tartalom!G3=2,Nyelv!$C$457,IF(Tartalom!G3=3,Nyelv!$D$457,Nyelv!$E$457)))</f>
        <v>0</v>
      </c>
    </row>
    <row r="10" spans="1:6" ht="15.6" x14ac:dyDescent="0.3">
      <c r="A10" s="972" t="s">
        <v>362</v>
      </c>
      <c r="B10" s="974" t="s">
        <v>124</v>
      </c>
      <c r="C10" s="975"/>
      <c r="D10" s="975" t="s">
        <v>125</v>
      </c>
      <c r="E10" s="976"/>
    </row>
    <row r="11" spans="1:6" ht="18.75" customHeight="1" x14ac:dyDescent="0.3">
      <c r="A11" s="973"/>
      <c r="B11" s="627" t="s">
        <v>266</v>
      </c>
      <c r="C11" s="628" t="s">
        <v>267</v>
      </c>
      <c r="D11" s="629" t="s">
        <v>266</v>
      </c>
      <c r="E11" s="630" t="s">
        <v>267</v>
      </c>
    </row>
    <row r="12" spans="1:6" ht="15.6" x14ac:dyDescent="0.3">
      <c r="A12" s="631" t="s">
        <v>363</v>
      </c>
      <c r="B12" s="632">
        <f>Import_O!D5</f>
        <v>0</v>
      </c>
      <c r="C12" s="633" t="str">
        <f t="shared" ref="C12:C17" si="0">IFERROR(B12/$B$17%,"")</f>
        <v/>
      </c>
      <c r="D12" s="632">
        <f>Import_O!F5</f>
        <v>0</v>
      </c>
      <c r="E12" s="634" t="str">
        <f>IFERROR(D12/$D$17%,"")</f>
        <v/>
      </c>
    </row>
    <row r="13" spans="1:6" ht="15.6" x14ac:dyDescent="0.3">
      <c r="A13" s="635" t="s">
        <v>364</v>
      </c>
      <c r="B13" s="636">
        <f>Import_O!D6</f>
        <v>0</v>
      </c>
      <c r="C13" s="637" t="str">
        <f t="shared" si="0"/>
        <v/>
      </c>
      <c r="D13" s="636">
        <f>Import_O!F6</f>
        <v>0</v>
      </c>
      <c r="E13" s="638" t="str">
        <f t="shared" ref="E13:E16" si="1">IFERROR(D13/$D$17%,"")</f>
        <v/>
      </c>
    </row>
    <row r="14" spans="1:6" ht="15.6" x14ac:dyDescent="0.3">
      <c r="A14" s="635" t="s">
        <v>365</v>
      </c>
      <c r="B14" s="636">
        <f>Import_O!D7</f>
        <v>0</v>
      </c>
      <c r="C14" s="637" t="str">
        <f t="shared" si="0"/>
        <v/>
      </c>
      <c r="D14" s="636">
        <f>Import_O!F7</f>
        <v>0</v>
      </c>
      <c r="E14" s="638" t="str">
        <f t="shared" si="1"/>
        <v/>
      </c>
    </row>
    <row r="15" spans="1:6" ht="15.6" x14ac:dyDescent="0.3">
      <c r="A15" s="639" t="s">
        <v>366</v>
      </c>
      <c r="B15" s="636">
        <f>SUM(B12:B14)</f>
        <v>0</v>
      </c>
      <c r="C15" s="637" t="str">
        <f t="shared" si="0"/>
        <v/>
      </c>
      <c r="D15" s="200">
        <f>SUM(D12:D14)</f>
        <v>0</v>
      </c>
      <c r="E15" s="638" t="str">
        <f t="shared" si="1"/>
        <v/>
      </c>
    </row>
    <row r="16" spans="1:6" ht="15.6" x14ac:dyDescent="0.3">
      <c r="A16" s="640" t="s">
        <v>367</v>
      </c>
      <c r="B16" s="641">
        <f>Import_O!D9</f>
        <v>0</v>
      </c>
      <c r="C16" s="642" t="str">
        <f t="shared" si="0"/>
        <v/>
      </c>
      <c r="D16" s="641">
        <f>Import_O!F9</f>
        <v>0</v>
      </c>
      <c r="E16" s="643" t="str">
        <f t="shared" si="1"/>
        <v/>
      </c>
    </row>
    <row r="17" spans="1:5" ht="15.6" x14ac:dyDescent="0.3">
      <c r="A17" s="644" t="s">
        <v>368</v>
      </c>
      <c r="B17" s="645">
        <f>SUM(B15:B16)</f>
        <v>0</v>
      </c>
      <c r="C17" s="646" t="str">
        <f t="shared" si="0"/>
        <v/>
      </c>
      <c r="D17" s="647">
        <f>SUM(D15:D16)</f>
        <v>0</v>
      </c>
      <c r="E17" s="648" t="str">
        <f t="shared" ref="E17" si="2">IFERROR(D17/$B$17%,"")</f>
        <v/>
      </c>
    </row>
    <row r="18" spans="1:5" ht="15.6" x14ac:dyDescent="0.3">
      <c r="A18" s="631" t="s">
        <v>369</v>
      </c>
      <c r="B18" s="632">
        <f>Import_O!D11</f>
        <v>0</v>
      </c>
      <c r="C18" s="633" t="str">
        <f t="shared" ref="C18:C30" si="3">IFERROR(B18/$B$30%,"")</f>
        <v/>
      </c>
      <c r="D18" s="632">
        <f>Import_O!F11</f>
        <v>0</v>
      </c>
      <c r="E18" s="649" t="str">
        <f>IFERROR(D18/$D$30%,"")</f>
        <v/>
      </c>
    </row>
    <row r="19" spans="1:5" ht="15.6" x14ac:dyDescent="0.3">
      <c r="A19" s="635" t="s">
        <v>370</v>
      </c>
      <c r="B19" s="636">
        <f>Import_O!D12</f>
        <v>0</v>
      </c>
      <c r="C19" s="650" t="str">
        <f t="shared" si="3"/>
        <v/>
      </c>
      <c r="D19" s="636">
        <f>Import_O!F12</f>
        <v>0</v>
      </c>
      <c r="E19" s="638" t="str">
        <f t="shared" ref="E19:E22" si="4">IFERROR(D19/$D$30%,"")</f>
        <v/>
      </c>
    </row>
    <row r="20" spans="1:5" ht="15.6" x14ac:dyDescent="0.3">
      <c r="A20" s="635" t="s">
        <v>371</v>
      </c>
      <c r="B20" s="636">
        <f>Import_O!D13</f>
        <v>0</v>
      </c>
      <c r="C20" s="650" t="str">
        <f t="shared" si="3"/>
        <v/>
      </c>
      <c r="D20" s="636">
        <f>Import_O!F13</f>
        <v>0</v>
      </c>
      <c r="E20" s="651" t="str">
        <f t="shared" si="4"/>
        <v/>
      </c>
    </row>
    <row r="21" spans="1:5" ht="15.6" x14ac:dyDescent="0.3">
      <c r="A21" s="635" t="s">
        <v>372</v>
      </c>
      <c r="B21" s="636">
        <f>Import_O!D14</f>
        <v>0</v>
      </c>
      <c r="C21" s="650" t="str">
        <f t="shared" si="3"/>
        <v/>
      </c>
      <c r="D21" s="636">
        <f>Import_O!F14</f>
        <v>0</v>
      </c>
      <c r="E21" s="638" t="str">
        <f t="shared" si="4"/>
        <v/>
      </c>
    </row>
    <row r="22" spans="1:5" ht="15.6" x14ac:dyDescent="0.3">
      <c r="A22" s="635" t="s">
        <v>373</v>
      </c>
      <c r="B22" s="641">
        <f>Import_O!D15</f>
        <v>0</v>
      </c>
      <c r="C22" s="652" t="str">
        <f t="shared" si="3"/>
        <v/>
      </c>
      <c r="D22" s="641">
        <f>Import_O!F15</f>
        <v>0</v>
      </c>
      <c r="E22" s="651" t="str">
        <f t="shared" si="4"/>
        <v/>
      </c>
    </row>
    <row r="23" spans="1:5" ht="15.6" x14ac:dyDescent="0.3">
      <c r="A23" s="639" t="s">
        <v>374</v>
      </c>
      <c r="B23" s="653">
        <f>Import_O!D16</f>
        <v>0</v>
      </c>
      <c r="C23" s="654" t="str">
        <f t="shared" si="3"/>
        <v/>
      </c>
      <c r="D23" s="653">
        <f>Import_O!F16</f>
        <v>0</v>
      </c>
      <c r="E23" s="655" t="str">
        <f>IFERROR(D23/$D$30%,"")</f>
        <v/>
      </c>
    </row>
    <row r="24" spans="1:5" ht="15.6" x14ac:dyDescent="0.3">
      <c r="A24" s="656" t="s">
        <v>375</v>
      </c>
      <c r="B24" s="657">
        <f>Import_O!D17</f>
        <v>0</v>
      </c>
      <c r="C24" s="650" t="str">
        <f t="shared" si="3"/>
        <v/>
      </c>
      <c r="D24" s="657">
        <f>Import_O!F17</f>
        <v>0</v>
      </c>
      <c r="E24" s="651" t="str">
        <f>IFERROR(D24/$D$30%,"")</f>
        <v/>
      </c>
    </row>
    <row r="25" spans="1:5" ht="15.6" x14ac:dyDescent="0.3">
      <c r="A25" s="656" t="s">
        <v>376</v>
      </c>
      <c r="B25" s="636">
        <f>Import_O!D18</f>
        <v>0</v>
      </c>
      <c r="C25" s="650" t="str">
        <f t="shared" si="3"/>
        <v/>
      </c>
      <c r="D25" s="636">
        <f>Import_O!F18</f>
        <v>0</v>
      </c>
      <c r="E25" s="638" t="str">
        <f t="shared" ref="E25:E26" si="5">IFERROR(D25/$D$30%,"")</f>
        <v/>
      </c>
    </row>
    <row r="26" spans="1:5" ht="15.6" x14ac:dyDescent="0.3">
      <c r="A26" s="656" t="s">
        <v>377</v>
      </c>
      <c r="B26" s="641">
        <f>Import_O!D19</f>
        <v>0</v>
      </c>
      <c r="C26" s="652" t="str">
        <f t="shared" si="3"/>
        <v/>
      </c>
      <c r="D26" s="641">
        <f>Import_O!F19</f>
        <v>0</v>
      </c>
      <c r="E26" s="651" t="str">
        <f t="shared" si="5"/>
        <v/>
      </c>
    </row>
    <row r="27" spans="1:5" ht="15.6" x14ac:dyDescent="0.3">
      <c r="A27" s="639" t="s">
        <v>378</v>
      </c>
      <c r="B27" s="653">
        <f>Import_O!D20</f>
        <v>0</v>
      </c>
      <c r="C27" s="654" t="str">
        <f t="shared" si="3"/>
        <v/>
      </c>
      <c r="D27" s="653">
        <f>Import_O!F20</f>
        <v>0</v>
      </c>
      <c r="E27" s="655" t="str">
        <f>IFERROR(D27/$D$30%,"")</f>
        <v/>
      </c>
    </row>
    <row r="28" spans="1:5" ht="15.6" x14ac:dyDescent="0.3">
      <c r="A28" s="635" t="s">
        <v>379</v>
      </c>
      <c r="B28" s="657">
        <f>Import_O!D21</f>
        <v>0</v>
      </c>
      <c r="C28" s="650" t="str">
        <f t="shared" si="3"/>
        <v/>
      </c>
      <c r="D28" s="657">
        <f>Import_O!F21</f>
        <v>0</v>
      </c>
      <c r="E28" s="658" t="str">
        <f t="shared" ref="E28:E29" si="6">IFERROR(D28/$D$30%,"")</f>
        <v/>
      </c>
    </row>
    <row r="29" spans="1:5" ht="15.6" x14ac:dyDescent="0.3">
      <c r="A29" s="640" t="s">
        <v>380</v>
      </c>
      <c r="B29" s="641">
        <f>Import_O!D22</f>
        <v>0</v>
      </c>
      <c r="C29" s="652" t="str">
        <f t="shared" si="3"/>
        <v/>
      </c>
      <c r="D29" s="641">
        <f>Import_O!F22</f>
        <v>0</v>
      </c>
      <c r="E29" s="651" t="str">
        <f t="shared" si="6"/>
        <v/>
      </c>
    </row>
    <row r="30" spans="1:5" ht="15.6" x14ac:dyDescent="0.3">
      <c r="A30" s="644" t="s">
        <v>381</v>
      </c>
      <c r="B30" s="659">
        <f>B23+B27+B28+B29</f>
        <v>0</v>
      </c>
      <c r="C30" s="646" t="str">
        <f t="shared" si="3"/>
        <v/>
      </c>
      <c r="D30" s="647">
        <f>D23+D27+D28+D29</f>
        <v>0</v>
      </c>
      <c r="E30" s="660" t="str">
        <f>IFERROR(D30/$D$30%,"")</f>
        <v/>
      </c>
    </row>
    <row r="31" spans="1:5" ht="15.6" x14ac:dyDescent="0.3">
      <c r="A31" s="661" t="s">
        <v>382</v>
      </c>
      <c r="B31" s="662">
        <f>Import_O!D24</f>
        <v>0</v>
      </c>
      <c r="C31" s="663" t="str">
        <f>IFERROR(B31/$B$17%,"")</f>
        <v/>
      </c>
      <c r="D31" s="662">
        <f>Import_O!F24</f>
        <v>0</v>
      </c>
      <c r="E31" s="664" t="str">
        <f>IFERROR(D31/$D$17%,"")</f>
        <v/>
      </c>
    </row>
    <row r="32" spans="1:5" ht="15.6" x14ac:dyDescent="0.3">
      <c r="A32" s="661" t="s">
        <v>383</v>
      </c>
      <c r="B32" s="662">
        <f>Import_O!D24</f>
        <v>0</v>
      </c>
      <c r="C32" s="663" t="str">
        <f>IFERROR(B32/$B$30%,"")</f>
        <v/>
      </c>
      <c r="D32" s="662">
        <f>Import_O!F24</f>
        <v>0</v>
      </c>
      <c r="E32" s="664" t="str">
        <f>IFERROR(D32/$D$30%,"")</f>
        <v/>
      </c>
    </row>
  </sheetData>
  <mergeCells count="5">
    <mergeCell ref="A6:E6"/>
    <mergeCell ref="A7:E7"/>
    <mergeCell ref="A10:A11"/>
    <mergeCell ref="B10:C10"/>
    <mergeCell ref="D10:E10"/>
  </mergeCells>
  <hyperlinks>
    <hyperlink ref="F2" location="TARTALOM!A1" display=" &lt; Tartalom" xr:uid="{00000000-0004-0000-1200-000000000000}"/>
  </hyperlinks>
  <pageMargins left="0.75" right="0.75" top="1" bottom="1" header="0.5" footer="0.5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Z65"/>
  <sheetViews>
    <sheetView showGridLines="0" workbookViewId="0"/>
  </sheetViews>
  <sheetFormatPr defaultColWidth="8.90625" defaultRowHeight="15.75" customHeight="1" x14ac:dyDescent="0.3"/>
  <cols>
    <col min="1" max="1" width="3.6328125" style="56" customWidth="1"/>
    <col min="2" max="2" width="38.1796875" style="128" customWidth="1"/>
    <col min="3" max="7" width="11.6328125" style="128" customWidth="1"/>
    <col min="8" max="8" width="11.6328125" style="56" customWidth="1"/>
    <col min="9" max="10" width="8.54296875" style="56" customWidth="1"/>
    <col min="11" max="26" width="8.90625" style="56" customWidth="1"/>
    <col min="27" max="16384" width="8.90625" style="56"/>
  </cols>
  <sheetData>
    <row r="1" spans="1:11" ht="15.6" x14ac:dyDescent="0.3">
      <c r="A1" s="26" t="s">
        <v>19</v>
      </c>
      <c r="B1" s="27"/>
      <c r="C1" s="27"/>
      <c r="D1" s="27"/>
      <c r="E1" s="27"/>
      <c r="F1" s="27"/>
      <c r="G1" s="27"/>
      <c r="H1" s="28" t="s">
        <v>68</v>
      </c>
    </row>
    <row r="2" spans="1:11" ht="15.6" x14ac:dyDescent="0.3">
      <c r="A2" s="29"/>
      <c r="B2" s="29"/>
      <c r="C2" s="29"/>
      <c r="D2" s="29"/>
      <c r="E2" s="30"/>
      <c r="F2" s="27"/>
      <c r="G2" s="27"/>
      <c r="H2" s="31"/>
      <c r="I2" s="32"/>
    </row>
    <row r="3" spans="1:11" ht="15.6" x14ac:dyDescent="0.3">
      <c r="A3" s="33" t="s">
        <v>69</v>
      </c>
      <c r="B3" s="27"/>
      <c r="C3" s="27"/>
      <c r="D3" s="27"/>
      <c r="E3" s="27"/>
      <c r="F3" s="27"/>
      <c r="G3" s="27"/>
      <c r="H3" s="27"/>
    </row>
    <row r="4" spans="1:11" ht="15.6" x14ac:dyDescent="0.3">
      <c r="A4" s="34" t="str">
        <f>"Ügyfél:  "&amp;Alapa!$C$17</f>
        <v xml:space="preserve">Ügyfél:  </v>
      </c>
      <c r="B4" s="35"/>
      <c r="C4" s="35"/>
      <c r="D4" s="34" t="s">
        <v>70</v>
      </c>
      <c r="E4" s="36"/>
      <c r="F4" s="37"/>
      <c r="G4" s="37"/>
      <c r="H4" s="38"/>
    </row>
    <row r="5" spans="1:11" ht="15.6" x14ac:dyDescent="0.3">
      <c r="A5" s="34" t="str">
        <f>"Fordulónap: "&amp;Alapa!C12</f>
        <v xml:space="preserve">Fordulónap: </v>
      </c>
      <c r="B5" s="35"/>
      <c r="C5" s="35"/>
      <c r="D5" s="34" t="s">
        <v>71</v>
      </c>
      <c r="E5" s="39" t="str">
        <f>IFERROR(VLOOKUP(I5,Alapa!$G$2:$H$22,2),"")</f>
        <v/>
      </c>
      <c r="F5" s="37"/>
      <c r="G5" s="37"/>
      <c r="H5" s="38"/>
      <c r="I5" s="40">
        <v>1</v>
      </c>
    </row>
    <row r="6" spans="1:11" ht="15.6" x14ac:dyDescent="0.3">
      <c r="A6" s="31"/>
      <c r="B6" s="27"/>
      <c r="C6" s="27"/>
      <c r="D6" s="34" t="s">
        <v>72</v>
      </c>
      <c r="E6" s="39" t="str">
        <f>IF(Alapa!$N$2=0," ",Alapa!$N$2)</f>
        <v xml:space="preserve"> </v>
      </c>
      <c r="F6" s="37"/>
      <c r="G6" s="37"/>
      <c r="H6" s="41"/>
    </row>
    <row r="7" spans="1:11" ht="15.6" x14ac:dyDescent="0.3">
      <c r="A7" s="31"/>
      <c r="B7" s="27"/>
      <c r="C7" s="27"/>
      <c r="D7" s="27"/>
      <c r="E7" s="27"/>
      <c r="F7" s="27"/>
      <c r="G7" s="27"/>
      <c r="H7" s="31"/>
    </row>
    <row r="8" spans="1:11" ht="15.6" x14ac:dyDescent="0.3">
      <c r="A8" s="31"/>
      <c r="B8" s="31"/>
      <c r="C8" s="42" t="s">
        <v>73</v>
      </c>
      <c r="D8" s="27"/>
      <c r="E8" s="27"/>
      <c r="F8" s="27"/>
      <c r="G8" s="27"/>
      <c r="H8" s="27"/>
    </row>
    <row r="9" spans="1:11" ht="15.6" x14ac:dyDescent="0.3">
      <c r="A9" s="43" t="s">
        <v>74</v>
      </c>
      <c r="B9" s="42"/>
      <c r="C9" s="27"/>
      <c r="D9" s="27"/>
      <c r="E9" s="27"/>
      <c r="F9" s="27"/>
      <c r="G9" s="27"/>
      <c r="H9" s="27"/>
    </row>
    <row r="10" spans="1:11" ht="16.5" customHeight="1" x14ac:dyDescent="0.3">
      <c r="A10" s="873" t="s">
        <v>75</v>
      </c>
      <c r="B10" s="874"/>
      <c r="C10" s="44" t="s">
        <v>76</v>
      </c>
      <c r="D10" s="44">
        <f>E10-1</f>
        <v>-1</v>
      </c>
      <c r="E10" s="44">
        <f>Alapa!C10</f>
        <v>0</v>
      </c>
      <c r="F10" s="44" t="s">
        <v>77</v>
      </c>
      <c r="G10" s="45">
        <f>Alapa!C11</f>
        <v>0</v>
      </c>
      <c r="H10" s="46"/>
    </row>
    <row r="11" spans="1:11" ht="30.75" customHeight="1" x14ac:dyDescent="0.3">
      <c r="A11" s="875" t="s">
        <v>78</v>
      </c>
      <c r="B11" s="876"/>
      <c r="C11" s="876"/>
      <c r="D11" s="876"/>
      <c r="E11" s="876"/>
      <c r="F11" s="876"/>
      <c r="G11" s="877"/>
      <c r="H11" s="47"/>
    </row>
    <row r="12" spans="1:11" ht="15.6" x14ac:dyDescent="0.3">
      <c r="A12" s="48" t="s">
        <v>79</v>
      </c>
      <c r="B12" s="49" t="s">
        <v>80</v>
      </c>
      <c r="C12" s="50">
        <v>1200</v>
      </c>
      <c r="D12" s="51">
        <f>I33/1000</f>
        <v>0</v>
      </c>
      <c r="E12" s="52">
        <f>Import_M!D62/1000</f>
        <v>0</v>
      </c>
      <c r="F12" s="53" t="str">
        <f>IF(D12=0,"ADATHIÁNY",IF(E12=0,"ADATHIÁNY",IF(D12&gt;C12,IF(E12&gt;C12,"ÉVES","EGYSZERŰSÍTETT"),"EGYSZERŰSÍTETT")))</f>
        <v>ADATHIÁNY</v>
      </c>
      <c r="G12" s="54">
        <f>Import_M!F62/1000</f>
        <v>0</v>
      </c>
      <c r="H12" s="55"/>
      <c r="J12" s="57">
        <f>IF(F12="ÉVES",1,0)</f>
        <v>0</v>
      </c>
      <c r="K12" s="57">
        <f>IF(F12="Adathiány",0,1)</f>
        <v>0</v>
      </c>
    </row>
    <row r="13" spans="1:11" ht="15.6" x14ac:dyDescent="0.3">
      <c r="A13" s="48" t="s">
        <v>81</v>
      </c>
      <c r="B13" s="49" t="s">
        <v>82</v>
      </c>
      <c r="C13" s="50">
        <v>2400</v>
      </c>
      <c r="D13" s="51">
        <f>I29/1000</f>
        <v>0</v>
      </c>
      <c r="E13" s="52">
        <f>Import_O!D5/1000</f>
        <v>0</v>
      </c>
      <c r="F13" s="53" t="str">
        <f>IF(D13=0,"ADATHIÁNY",IF(E13=0,"ADATHIÁNY",IF(D13&gt;C13,IF(E13&gt;C13,"ÉVES","EGYSZERŰSÍTETT"),"EGYSZERŰSÍTETT")))</f>
        <v>ADATHIÁNY</v>
      </c>
      <c r="G13" s="54">
        <f>Import_O!F5/1000</f>
        <v>0</v>
      </c>
      <c r="H13" s="55"/>
      <c r="J13" s="57">
        <f>IF(F13="ÉVES",1,0)</f>
        <v>0</v>
      </c>
      <c r="K13" s="57">
        <f>IF(F13="Adathiány",0,1)</f>
        <v>0</v>
      </c>
    </row>
    <row r="14" spans="1:11" ht="15.6" x14ac:dyDescent="0.3">
      <c r="A14" s="48" t="s">
        <v>83</v>
      </c>
      <c r="B14" s="49" t="s">
        <v>84</v>
      </c>
      <c r="C14" s="50">
        <v>50</v>
      </c>
      <c r="D14" s="58">
        <f>I21</f>
        <v>0</v>
      </c>
      <c r="E14" s="58">
        <f>J21</f>
        <v>0</v>
      </c>
      <c r="F14" s="53" t="str">
        <f>IF(D14=0,"ADATHIÁNY",IF(E14=0,"ADATHIÁNY",IF(D14&gt;C14,IF(E14&gt;C14,"ÉVES","EGYSZERŰSÍTETT"),"EGYSZERŰSÍTETT")))</f>
        <v>ADATHIÁNY</v>
      </c>
      <c r="G14" s="59">
        <f>Alapa!C32</f>
        <v>0</v>
      </c>
      <c r="H14" s="60"/>
      <c r="J14" s="57">
        <f>IF(F14="ÉVES",1,0)</f>
        <v>0</v>
      </c>
      <c r="K14" s="57">
        <f>IF(F14="Adathiány",0,1)</f>
        <v>0</v>
      </c>
    </row>
    <row r="15" spans="1:11" ht="15.6" x14ac:dyDescent="0.3">
      <c r="A15" s="61"/>
      <c r="B15" s="62"/>
      <c r="C15" s="60"/>
      <c r="D15" s="60"/>
      <c r="E15" s="60"/>
      <c r="F15" s="60"/>
      <c r="G15" s="63"/>
      <c r="H15" s="60"/>
      <c r="J15" s="57"/>
      <c r="K15" s="64"/>
    </row>
    <row r="16" spans="1:11" ht="15.6" x14ac:dyDescent="0.3">
      <c r="A16" s="65" t="s">
        <v>85</v>
      </c>
      <c r="B16" s="66"/>
      <c r="C16" s="67">
        <f>Alapa!C29</f>
        <v>0</v>
      </c>
      <c r="D16" s="66"/>
      <c r="E16" s="68" t="s">
        <v>86</v>
      </c>
      <c r="F16" s="69" t="str">
        <f>IF(SUM(K12:K14)&lt;3,"ADATHIÁNY",IF(C16="Egyszerűsített éves beszámoló",IF(SUM(J12:J14)&gt;=2,"NEM KÉSZÍTHET","RENDBEN"),"RENDBEN"))</f>
        <v>ADATHIÁNY</v>
      </c>
      <c r="G16" s="70"/>
      <c r="H16" s="60"/>
      <c r="J16" s="57"/>
    </row>
    <row r="17" spans="1:26" ht="15.6" x14ac:dyDescent="0.3">
      <c r="A17" s="31"/>
      <c r="B17" s="31"/>
      <c r="C17" s="31"/>
      <c r="D17" s="31"/>
      <c r="E17" s="31"/>
      <c r="F17" s="31"/>
      <c r="G17" s="31"/>
      <c r="H17" s="31"/>
      <c r="I17" s="31"/>
      <c r="J17" s="2" t="s">
        <v>87</v>
      </c>
      <c r="K17" s="31"/>
      <c r="L17" s="31"/>
      <c r="M17" s="25" t="s">
        <v>88</v>
      </c>
      <c r="N17" s="31"/>
      <c r="O17" s="31"/>
      <c r="P17" s="25" t="s">
        <v>89</v>
      </c>
      <c r="Q17" s="31"/>
      <c r="R17" s="31"/>
      <c r="S17" s="25" t="s">
        <v>90</v>
      </c>
      <c r="T17" s="31"/>
      <c r="U17" s="31"/>
      <c r="V17" s="25" t="s">
        <v>91</v>
      </c>
      <c r="W17" s="31"/>
      <c r="X17" s="31"/>
      <c r="Y17" s="25" t="s">
        <v>92</v>
      </c>
      <c r="Z17" s="31"/>
    </row>
    <row r="18" spans="1:26" ht="15.6" x14ac:dyDescent="0.3">
      <c r="A18" s="42" t="s">
        <v>93</v>
      </c>
      <c r="B18" s="31"/>
      <c r="C18" s="31"/>
      <c r="D18" s="31"/>
      <c r="E18" s="31"/>
      <c r="F18" s="31"/>
      <c r="G18" s="31"/>
      <c r="H18" s="31"/>
      <c r="I18" s="31"/>
      <c r="J18" s="2" t="s">
        <v>94</v>
      </c>
      <c r="K18" s="31"/>
      <c r="L18" s="31"/>
      <c r="M18" s="2" t="s">
        <v>95</v>
      </c>
      <c r="N18" s="31"/>
      <c r="O18" s="31"/>
      <c r="P18" s="2" t="s">
        <v>95</v>
      </c>
      <c r="Q18" s="31"/>
      <c r="R18" s="31"/>
      <c r="S18" s="2" t="s">
        <v>95</v>
      </c>
      <c r="T18" s="31"/>
      <c r="U18" s="31"/>
      <c r="V18" s="2" t="s">
        <v>95</v>
      </c>
      <c r="W18" s="31"/>
      <c r="X18" s="31"/>
      <c r="Y18" s="2" t="s">
        <v>95</v>
      </c>
      <c r="Z18" s="31"/>
    </row>
    <row r="19" spans="1:26" ht="15.6" x14ac:dyDescent="0.3">
      <c r="A19" s="71"/>
      <c r="B19" s="72"/>
      <c r="C19" s="72"/>
      <c r="D19" s="72"/>
      <c r="E19" s="72"/>
      <c r="F19" s="73">
        <f>G19-1</f>
        <v>-1</v>
      </c>
      <c r="G19" s="73">
        <f>Alapa!C10</f>
        <v>0</v>
      </c>
      <c r="H19" s="74">
        <f>Alapa!C11</f>
        <v>0</v>
      </c>
      <c r="I19" s="73">
        <f>J19-1</f>
        <v>-1</v>
      </c>
      <c r="J19" s="73">
        <f>G19</f>
        <v>0</v>
      </c>
      <c r="K19" s="74">
        <f>H19</f>
        <v>0</v>
      </c>
      <c r="L19" s="73">
        <f>M19-1</f>
        <v>-1</v>
      </c>
      <c r="M19" s="73">
        <f>J19</f>
        <v>0</v>
      </c>
      <c r="N19" s="74">
        <f>K19</f>
        <v>0</v>
      </c>
      <c r="O19" s="73">
        <f>P19-1</f>
        <v>-1</v>
      </c>
      <c r="P19" s="73">
        <f>M19</f>
        <v>0</v>
      </c>
      <c r="Q19" s="74">
        <f>N19</f>
        <v>0</v>
      </c>
      <c r="R19" s="73">
        <f>S19-1</f>
        <v>-1</v>
      </c>
      <c r="S19" s="73">
        <f>P19</f>
        <v>0</v>
      </c>
      <c r="T19" s="74">
        <f>Q19</f>
        <v>0</v>
      </c>
      <c r="U19" s="73">
        <f>V19-1</f>
        <v>-1</v>
      </c>
      <c r="V19" s="73">
        <f>S19</f>
        <v>0</v>
      </c>
      <c r="W19" s="74">
        <f>T19</f>
        <v>0</v>
      </c>
      <c r="X19" s="73">
        <f>Y19-1</f>
        <v>-1</v>
      </c>
      <c r="Y19" s="73">
        <f>V19</f>
        <v>0</v>
      </c>
      <c r="Z19" s="74">
        <f>W19</f>
        <v>0</v>
      </c>
    </row>
    <row r="20" spans="1:26" ht="15.6" x14ac:dyDescent="0.3">
      <c r="A20" s="75"/>
      <c r="B20" s="76" t="s">
        <v>96</v>
      </c>
      <c r="C20" s="863" t="s">
        <v>97</v>
      </c>
      <c r="D20" s="864"/>
      <c r="E20" s="77"/>
      <c r="F20" s="869" t="s">
        <v>98</v>
      </c>
      <c r="G20" s="861"/>
      <c r="H20" s="862"/>
      <c r="I20" s="860" t="s">
        <v>98</v>
      </c>
      <c r="J20" s="861"/>
      <c r="K20" s="862"/>
      <c r="L20" s="860" t="s">
        <v>98</v>
      </c>
      <c r="M20" s="861"/>
      <c r="N20" s="862"/>
      <c r="O20" s="860" t="s">
        <v>98</v>
      </c>
      <c r="P20" s="861"/>
      <c r="Q20" s="862"/>
      <c r="R20" s="860" t="s">
        <v>98</v>
      </c>
      <c r="S20" s="861"/>
      <c r="T20" s="862"/>
      <c r="U20" s="860" t="s">
        <v>98</v>
      </c>
      <c r="V20" s="861"/>
      <c r="W20" s="862"/>
      <c r="X20" s="860" t="s">
        <v>98</v>
      </c>
      <c r="Y20" s="861"/>
      <c r="Z20" s="862"/>
    </row>
    <row r="21" spans="1:26" ht="15.6" x14ac:dyDescent="0.3">
      <c r="A21" s="78"/>
      <c r="B21" s="79" t="s">
        <v>99</v>
      </c>
      <c r="C21" s="80">
        <v>0</v>
      </c>
      <c r="D21" s="81">
        <v>9</v>
      </c>
      <c r="E21" s="82" t="s">
        <v>100</v>
      </c>
      <c r="F21" s="83">
        <f>I21+L21+O21+R21+U21+X21</f>
        <v>0</v>
      </c>
      <c r="G21" s="83">
        <f>J21+M21+P21+S21+V21+Y21</f>
        <v>0</v>
      </c>
      <c r="H21" s="84">
        <f>K21+N21+Q21+T21+W21+Z21</f>
        <v>0</v>
      </c>
      <c r="I21" s="85"/>
      <c r="J21" s="86"/>
      <c r="K21" s="87">
        <f>Alapa!C32</f>
        <v>0</v>
      </c>
      <c r="L21" s="85"/>
      <c r="M21" s="86"/>
      <c r="N21" s="88"/>
      <c r="O21" s="85"/>
      <c r="P21" s="86"/>
      <c r="Q21" s="88"/>
      <c r="R21" s="85"/>
      <c r="S21" s="86"/>
      <c r="T21" s="88"/>
      <c r="U21" s="85"/>
      <c r="V21" s="86"/>
      <c r="W21" s="88"/>
      <c r="X21" s="85"/>
      <c r="Y21" s="86"/>
      <c r="Z21" s="88"/>
    </row>
    <row r="22" spans="1:26" ht="15.6" x14ac:dyDescent="0.3">
      <c r="A22" s="78"/>
      <c r="B22" s="79" t="s">
        <v>101</v>
      </c>
      <c r="C22" s="80">
        <f>+D21+1</f>
        <v>10</v>
      </c>
      <c r="D22" s="81">
        <v>49</v>
      </c>
      <c r="E22" s="82" t="s">
        <v>102</v>
      </c>
      <c r="F22" s="89"/>
      <c r="G22" s="90"/>
      <c r="H22" s="91"/>
    </row>
    <row r="23" spans="1:26" ht="15.6" x14ac:dyDescent="0.3">
      <c r="A23" s="78"/>
      <c r="B23" s="79" t="s">
        <v>103</v>
      </c>
      <c r="C23" s="80">
        <f>+D22+1</f>
        <v>50</v>
      </c>
      <c r="D23" s="81">
        <v>249</v>
      </c>
      <c r="E23" s="82" t="s">
        <v>104</v>
      </c>
      <c r="F23" s="89"/>
      <c r="G23" s="90"/>
      <c r="H23" s="91"/>
    </row>
    <row r="24" spans="1:26" ht="15.6" x14ac:dyDescent="0.3">
      <c r="A24" s="92"/>
      <c r="B24" s="93" t="s">
        <v>105</v>
      </c>
      <c r="C24" s="94">
        <f>+D23+1</f>
        <v>250</v>
      </c>
      <c r="D24" s="95"/>
      <c r="E24" s="96" t="s">
        <v>106</v>
      </c>
      <c r="F24" s="97" t="str">
        <f>IF(F21=0,"ADATHIÁNY",+VLOOKUP(F21,$C$21:$E$24,3,TRUE))</f>
        <v>ADATHIÁNY</v>
      </c>
      <c r="G24" s="97" t="str">
        <f>IF(G21=0,"ADATHIÁNY",+VLOOKUP(G21,$C$21:$E$24,3,TRUE))</f>
        <v>ADATHIÁNY</v>
      </c>
      <c r="H24" s="98" t="str">
        <f>IF(H21=0,"ADATHIÁNY",+VLOOKUP(H21,$C$21:$E$24,3,TRUE))</f>
        <v>ADATHIÁNY</v>
      </c>
    </row>
    <row r="25" spans="1:26" ht="15.6" x14ac:dyDescent="0.3">
      <c r="A25" s="99"/>
      <c r="B25" s="90"/>
      <c r="C25" s="90"/>
      <c r="D25" s="90"/>
      <c r="E25" s="90"/>
      <c r="F25" s="90"/>
      <c r="G25" s="90"/>
      <c r="H25" s="91"/>
    </row>
    <row r="26" spans="1:26" ht="15.6" x14ac:dyDescent="0.3">
      <c r="A26" s="75"/>
      <c r="B26" s="76" t="s">
        <v>96</v>
      </c>
      <c r="C26" s="863" t="s">
        <v>107</v>
      </c>
      <c r="D26" s="864"/>
      <c r="E26" s="100"/>
      <c r="F26" s="869" t="s">
        <v>108</v>
      </c>
      <c r="G26" s="861"/>
      <c r="H26" s="862"/>
    </row>
    <row r="27" spans="1:26" ht="15.6" x14ac:dyDescent="0.3">
      <c r="A27" s="78"/>
      <c r="B27" s="79" t="s">
        <v>99</v>
      </c>
      <c r="C27" s="101">
        <v>0</v>
      </c>
      <c r="D27" s="102">
        <v>2000</v>
      </c>
      <c r="E27" s="82" t="s">
        <v>100</v>
      </c>
      <c r="F27" s="103"/>
      <c r="G27" s="103"/>
      <c r="H27" s="104"/>
    </row>
    <row r="28" spans="1:26" ht="15.75" customHeight="1" x14ac:dyDescent="0.3">
      <c r="A28" s="78"/>
      <c r="B28" s="79" t="s">
        <v>101</v>
      </c>
      <c r="C28" s="101">
        <f>+D27+1</f>
        <v>2001</v>
      </c>
      <c r="D28" s="102">
        <v>10000</v>
      </c>
      <c r="E28" s="82" t="s">
        <v>102</v>
      </c>
      <c r="F28" s="870" t="s">
        <v>109</v>
      </c>
      <c r="G28" s="871"/>
      <c r="H28" s="872"/>
      <c r="I28" s="860" t="s">
        <v>109</v>
      </c>
      <c r="J28" s="861"/>
      <c r="K28" s="862"/>
      <c r="L28" s="860" t="s">
        <v>109</v>
      </c>
      <c r="M28" s="861"/>
      <c r="N28" s="862"/>
      <c r="O28" s="860" t="s">
        <v>109</v>
      </c>
      <c r="P28" s="861"/>
      <c r="Q28" s="862"/>
      <c r="R28" s="860" t="s">
        <v>109</v>
      </c>
      <c r="S28" s="861"/>
      <c r="T28" s="862"/>
      <c r="U28" s="860" t="s">
        <v>109</v>
      </c>
      <c r="V28" s="861"/>
      <c r="W28" s="862"/>
      <c r="X28" s="860" t="s">
        <v>109</v>
      </c>
      <c r="Y28" s="861"/>
      <c r="Z28" s="862"/>
    </row>
    <row r="29" spans="1:26" ht="15.6" x14ac:dyDescent="0.3">
      <c r="A29" s="78"/>
      <c r="B29" s="79" t="s">
        <v>103</v>
      </c>
      <c r="C29" s="101">
        <f>+D28+1</f>
        <v>10001</v>
      </c>
      <c r="D29" s="102">
        <v>50000</v>
      </c>
      <c r="E29" s="82" t="s">
        <v>104</v>
      </c>
      <c r="F29" s="105">
        <f>I29+L29+O29+R29+U29+X29</f>
        <v>0</v>
      </c>
      <c r="G29" s="106">
        <f>J29+M29+P29+S29+V29+Y29</f>
        <v>0</v>
      </c>
      <c r="H29" s="107">
        <f>K29+N29+Q29+T29+W29+Z29</f>
        <v>0</v>
      </c>
      <c r="I29" s="108"/>
      <c r="J29" s="109">
        <f>Import_O!D5</f>
        <v>0</v>
      </c>
      <c r="K29" s="110">
        <f>Import_O!F5</f>
        <v>0</v>
      </c>
      <c r="L29" s="108"/>
      <c r="M29" s="111"/>
      <c r="N29" s="112"/>
      <c r="O29" s="108"/>
      <c r="P29" s="111"/>
      <c r="Q29" s="112"/>
      <c r="R29" s="108"/>
      <c r="S29" s="111"/>
      <c r="T29" s="112"/>
      <c r="U29" s="108"/>
      <c r="V29" s="111"/>
      <c r="W29" s="112"/>
      <c r="X29" s="108"/>
      <c r="Y29" s="111"/>
      <c r="Z29" s="112"/>
    </row>
    <row r="30" spans="1:26" ht="15.6" x14ac:dyDescent="0.3">
      <c r="A30" s="92"/>
      <c r="B30" s="93" t="s">
        <v>105</v>
      </c>
      <c r="C30" s="113">
        <f>+D29+1</f>
        <v>50001</v>
      </c>
      <c r="D30" s="114"/>
      <c r="E30" s="96" t="s">
        <v>106</v>
      </c>
      <c r="F30" s="97" t="str">
        <f>IF(F27=0,"ADATHIÁNY",IF(F29=0,"ADATHIÁNY",+VLOOKUP(F29/F27,$C$27:$E$30,3,TRUE)))</f>
        <v>ADATHIÁNY</v>
      </c>
      <c r="G30" s="97" t="str">
        <f>IF(G27=0,"ADATHIÁNY",IF(G29=0,"ADATHIÁNY",+VLOOKUP(G29/G27,$C$27:$E$30,3,TRUE)))</f>
        <v>ADATHIÁNY</v>
      </c>
      <c r="H30" s="98" t="str">
        <f>IF(H27=0,"ADATHIÁNY",IF(H29=0,"ADATHIÁNY",+VLOOKUP(H29/H27,$C$27:$E$30,3,TRUE)))</f>
        <v>ADATHIÁNY</v>
      </c>
    </row>
    <row r="31" spans="1:26" ht="15.6" x14ac:dyDescent="0.3">
      <c r="A31" s="99"/>
      <c r="B31" s="90"/>
      <c r="C31" s="90"/>
      <c r="D31" s="90"/>
      <c r="E31" s="90"/>
      <c r="F31" s="90"/>
      <c r="G31" s="90"/>
      <c r="H31" s="91"/>
    </row>
    <row r="32" spans="1:26" ht="15.6" x14ac:dyDescent="0.3">
      <c r="A32" s="75"/>
      <c r="B32" s="76" t="s">
        <v>96</v>
      </c>
      <c r="C32" s="863" t="s">
        <v>110</v>
      </c>
      <c r="D32" s="864"/>
      <c r="E32" s="100"/>
      <c r="F32" s="865" t="s">
        <v>111</v>
      </c>
      <c r="G32" s="866"/>
      <c r="H32" s="867"/>
      <c r="I32" s="868" t="s">
        <v>111</v>
      </c>
      <c r="J32" s="866"/>
      <c r="K32" s="867"/>
      <c r="L32" s="868" t="s">
        <v>111</v>
      </c>
      <c r="M32" s="866"/>
      <c r="N32" s="867"/>
      <c r="O32" s="868" t="s">
        <v>111</v>
      </c>
      <c r="P32" s="866"/>
      <c r="Q32" s="867"/>
      <c r="R32" s="868" t="s">
        <v>111</v>
      </c>
      <c r="S32" s="866"/>
      <c r="T32" s="867"/>
      <c r="U32" s="868" t="s">
        <v>111</v>
      </c>
      <c r="V32" s="866"/>
      <c r="W32" s="867"/>
      <c r="X32" s="868" t="s">
        <v>111</v>
      </c>
      <c r="Y32" s="866"/>
      <c r="Z32" s="867"/>
    </row>
    <row r="33" spans="1:26" ht="15.6" x14ac:dyDescent="0.3">
      <c r="A33" s="78"/>
      <c r="B33" s="79" t="s">
        <v>99</v>
      </c>
      <c r="C33" s="101">
        <v>0</v>
      </c>
      <c r="D33" s="102">
        <v>2000</v>
      </c>
      <c r="E33" s="82" t="s">
        <v>100</v>
      </c>
      <c r="F33" s="51">
        <f>I33+L33+O33+R33+U33+X33</f>
        <v>0</v>
      </c>
      <c r="G33" s="115">
        <f>J33+M33+P33+S33+V33+Y33</f>
        <v>0</v>
      </c>
      <c r="H33" s="116">
        <f>K33+N33+Q33+T33+W33+Z33</f>
        <v>0</v>
      </c>
      <c r="I33" s="117"/>
      <c r="J33" s="118">
        <f>Import_M!D62</f>
        <v>0</v>
      </c>
      <c r="K33" s="119">
        <f>Import_M!F62</f>
        <v>0</v>
      </c>
      <c r="L33" s="117"/>
      <c r="M33" s="120"/>
      <c r="N33" s="121"/>
      <c r="O33" s="117"/>
      <c r="P33" s="120"/>
      <c r="Q33" s="121"/>
      <c r="R33" s="117"/>
      <c r="S33" s="120"/>
      <c r="T33" s="121"/>
      <c r="U33" s="117"/>
      <c r="V33" s="120"/>
      <c r="W33" s="121"/>
      <c r="X33" s="117"/>
      <c r="Y33" s="120"/>
      <c r="Z33" s="121"/>
    </row>
    <row r="34" spans="1:26" ht="15.6" x14ac:dyDescent="0.3">
      <c r="A34" s="78"/>
      <c r="B34" s="79" t="s">
        <v>101</v>
      </c>
      <c r="C34" s="101">
        <f>+D33+1</f>
        <v>2001</v>
      </c>
      <c r="D34" s="102">
        <v>10000</v>
      </c>
      <c r="E34" s="82" t="s">
        <v>102</v>
      </c>
      <c r="F34" s="89"/>
      <c r="G34" s="90"/>
      <c r="H34" s="91"/>
    </row>
    <row r="35" spans="1:26" ht="15.6" x14ac:dyDescent="0.3">
      <c r="A35" s="78"/>
      <c r="B35" s="79" t="s">
        <v>103</v>
      </c>
      <c r="C35" s="101">
        <f>+D34+1</f>
        <v>10001</v>
      </c>
      <c r="D35" s="102">
        <v>43000</v>
      </c>
      <c r="E35" s="82" t="s">
        <v>104</v>
      </c>
      <c r="F35" s="89"/>
      <c r="G35" s="90"/>
      <c r="H35" s="91"/>
    </row>
    <row r="36" spans="1:26" ht="15.6" x14ac:dyDescent="0.3">
      <c r="A36" s="92"/>
      <c r="B36" s="93" t="s">
        <v>105</v>
      </c>
      <c r="C36" s="113">
        <f>+D35+1</f>
        <v>43001</v>
      </c>
      <c r="D36" s="114"/>
      <c r="E36" s="96" t="s">
        <v>106</v>
      </c>
      <c r="F36" s="97" t="str">
        <f>IF(F33=0,"ADATHIÁNY",+VLOOKUP(F33/F27,$C$33:$E$36,3,TRUE))</f>
        <v>ADATHIÁNY</v>
      </c>
      <c r="G36" s="97" t="str">
        <f>IF(G33=0,"ADATHIÁNY",+VLOOKUP(G33/G27,$C$33:$E$36,3,TRUE))</f>
        <v>ADATHIÁNY</v>
      </c>
      <c r="H36" s="98" t="str">
        <f>IF(H33=0,"ADATHIÁNY",+VLOOKUP(H33/H27,$C$33:$E$36,3,TRUE))</f>
        <v>ADATHIÁNY</v>
      </c>
    </row>
    <row r="37" spans="1:26" ht="15.6" x14ac:dyDescent="0.3">
      <c r="A37" s="1"/>
      <c r="B37" s="90" t="s">
        <v>112</v>
      </c>
      <c r="C37" s="90"/>
      <c r="D37" s="90"/>
      <c r="E37" s="90"/>
      <c r="F37" s="90"/>
      <c r="G37" s="90"/>
      <c r="H37" s="90"/>
    </row>
    <row r="38" spans="1:26" ht="15.6" x14ac:dyDescent="0.3">
      <c r="A38" s="1"/>
      <c r="B38" s="90" t="s">
        <v>113</v>
      </c>
      <c r="C38" s="90"/>
      <c r="D38" s="90"/>
      <c r="E38" s="90"/>
      <c r="F38" s="90"/>
      <c r="G38" s="90"/>
      <c r="H38" s="90"/>
    </row>
    <row r="39" spans="1:26" ht="15.6" x14ac:dyDescent="0.3">
      <c r="A39" s="1"/>
      <c r="B39" s="90" t="s">
        <v>114</v>
      </c>
      <c r="C39" s="90"/>
      <c r="D39" s="90"/>
      <c r="E39" s="90"/>
      <c r="F39" s="90"/>
      <c r="G39" s="90"/>
      <c r="H39" s="90"/>
    </row>
    <row r="40" spans="1:26" ht="15.6" x14ac:dyDescent="0.3">
      <c r="A40" s="1"/>
      <c r="B40" s="90" t="s">
        <v>115</v>
      </c>
      <c r="C40" s="90"/>
      <c r="D40" s="90"/>
      <c r="E40" s="90"/>
      <c r="F40" s="90"/>
      <c r="G40" s="90"/>
      <c r="H40" s="90"/>
    </row>
    <row r="41" spans="1:26" ht="15.6" x14ac:dyDescent="0.3">
      <c r="A41" s="1"/>
      <c r="B41" s="90" t="s">
        <v>116</v>
      </c>
      <c r="C41" s="90"/>
      <c r="D41" s="90"/>
      <c r="E41" s="90"/>
      <c r="F41" s="90"/>
      <c r="G41" s="90"/>
      <c r="H41" s="90"/>
    </row>
    <row r="42" spans="1:26" ht="15.6" x14ac:dyDescent="0.3">
      <c r="A42" s="1"/>
      <c r="B42" s="90"/>
      <c r="C42" s="90"/>
      <c r="D42" s="858" t="s">
        <v>86</v>
      </c>
      <c r="E42" s="858"/>
      <c r="F42" s="122"/>
      <c r="G42" s="122"/>
      <c r="H42" s="122"/>
    </row>
    <row r="43" spans="1:26" ht="15.6" x14ac:dyDescent="0.3">
      <c r="A43" s="1"/>
      <c r="B43" s="123" t="s">
        <v>117</v>
      </c>
      <c r="C43" s="124">
        <f>Alapa!C11+1</f>
        <v>1</v>
      </c>
      <c r="D43" s="859"/>
      <c r="E43" s="859"/>
      <c r="F43" s="122"/>
      <c r="G43" s="122"/>
      <c r="H43" s="122"/>
    </row>
    <row r="44" spans="1:26" ht="15.6" x14ac:dyDescent="0.3">
      <c r="A44" s="1"/>
      <c r="B44" s="123" t="s">
        <v>118</v>
      </c>
      <c r="C44" s="124">
        <f>Alapa!C11</f>
        <v>0</v>
      </c>
      <c r="D44" s="859"/>
      <c r="E44" s="859"/>
      <c r="F44" s="122"/>
      <c r="G44" s="122"/>
      <c r="H44" s="122"/>
    </row>
    <row r="45" spans="1:26" ht="15.6" x14ac:dyDescent="0.3">
      <c r="B45" s="56"/>
      <c r="C45" s="56"/>
      <c r="D45" s="56"/>
      <c r="E45" s="56"/>
      <c r="F45" s="56"/>
      <c r="G45" s="56"/>
    </row>
    <row r="46" spans="1:26" ht="15.6" x14ac:dyDescent="0.3">
      <c r="B46" s="125" t="s">
        <v>119</v>
      </c>
      <c r="C46" s="56"/>
      <c r="D46" s="56"/>
      <c r="E46" s="56"/>
      <c r="F46" s="56"/>
      <c r="G46" s="56"/>
    </row>
    <row r="47" spans="1:26" ht="15.6" x14ac:dyDescent="0.3">
      <c r="B47" s="126"/>
      <c r="C47" s="56"/>
      <c r="D47" s="56"/>
      <c r="E47" s="56"/>
      <c r="F47" s="56"/>
      <c r="G47" s="56"/>
    </row>
    <row r="48" spans="1:26" ht="15.6" x14ac:dyDescent="0.3">
      <c r="B48" s="56"/>
      <c r="C48" s="56"/>
      <c r="D48" s="56"/>
      <c r="E48" s="56"/>
      <c r="F48" s="56"/>
      <c r="G48" s="56"/>
    </row>
    <row r="49" spans="2:2" ht="15.6" x14ac:dyDescent="0.3">
      <c r="B49" s="127"/>
    </row>
    <row r="50" spans="2:2" ht="16.5" customHeight="1" x14ac:dyDescent="0.3"/>
    <row r="51" spans="2:2" ht="16.5" customHeight="1" x14ac:dyDescent="0.3"/>
    <row r="52" spans="2:2" ht="16.5" customHeight="1" x14ac:dyDescent="0.3"/>
    <row r="53" spans="2:2" ht="16.5" customHeight="1" x14ac:dyDescent="0.3"/>
    <row r="54" spans="2:2" ht="16.5" customHeight="1" x14ac:dyDescent="0.3"/>
    <row r="55" spans="2:2" ht="16.5" customHeight="1" x14ac:dyDescent="0.3"/>
    <row r="56" spans="2:2" ht="16.5" customHeight="1" x14ac:dyDescent="0.3"/>
    <row r="57" spans="2:2" ht="16.5" customHeight="1" x14ac:dyDescent="0.3"/>
    <row r="58" spans="2:2" ht="16.5" customHeight="1" x14ac:dyDescent="0.3"/>
    <row r="59" spans="2:2" ht="16.5" customHeight="1" x14ac:dyDescent="0.3"/>
    <row r="60" spans="2:2" ht="16.5" customHeight="1" x14ac:dyDescent="0.3"/>
    <row r="61" spans="2:2" ht="16.5" customHeight="1" x14ac:dyDescent="0.3"/>
    <row r="62" spans="2:2" ht="16.5" customHeight="1" x14ac:dyDescent="0.3"/>
    <row r="63" spans="2:2" ht="16.5" customHeight="1" x14ac:dyDescent="0.3"/>
    <row r="64" spans="2:2" ht="16.5" customHeight="1" x14ac:dyDescent="0.3"/>
    <row r="65" spans="1:10" s="128" customFormat="1" ht="15.6" x14ac:dyDescent="0.3">
      <c r="A65" s="56" t="s">
        <v>120</v>
      </c>
      <c r="H65" s="56"/>
      <c r="I65" s="56"/>
      <c r="J65" s="56"/>
    </row>
  </sheetData>
  <mergeCells count="30">
    <mergeCell ref="A10:B10"/>
    <mergeCell ref="A11:G11"/>
    <mergeCell ref="C20:D20"/>
    <mergeCell ref="F20:H20"/>
    <mergeCell ref="I20:K20"/>
    <mergeCell ref="L20:N20"/>
    <mergeCell ref="O20:Q20"/>
    <mergeCell ref="R20:T20"/>
    <mergeCell ref="U20:W20"/>
    <mergeCell ref="X20:Z20"/>
    <mergeCell ref="C26:D26"/>
    <mergeCell ref="F26:H26"/>
    <mergeCell ref="F28:H28"/>
    <mergeCell ref="I28:K28"/>
    <mergeCell ref="L28:N28"/>
    <mergeCell ref="U28:W28"/>
    <mergeCell ref="X28:Z28"/>
    <mergeCell ref="C32:D32"/>
    <mergeCell ref="F32:H32"/>
    <mergeCell ref="I32:K32"/>
    <mergeCell ref="L32:N32"/>
    <mergeCell ref="O32:Q32"/>
    <mergeCell ref="R32:T32"/>
    <mergeCell ref="U32:W32"/>
    <mergeCell ref="X32:Z32"/>
    <mergeCell ref="D42:E42"/>
    <mergeCell ref="D43:E43"/>
    <mergeCell ref="D44:E44"/>
    <mergeCell ref="O28:Q28"/>
    <mergeCell ref="R28:T28"/>
  </mergeCells>
  <dataValidations count="1">
    <dataValidation type="list" allowBlank="1" showInputMessage="1" showErrorMessage="1" sqref="D43:E44" xr:uid="{00000000-0002-0000-0100-000000000000}">
      <formula1>$B$33:$B$36</formula1>
    </dataValidation>
  </dataValidations>
  <hyperlinks>
    <hyperlink ref="H1" location="TARTALOM!A1" display=" &lt; Tartalom" xr:uid="{00000000-0004-0000-0100-000000000000}"/>
  </hyperlinks>
  <pageMargins left="0.70866141732283505" right="0.70866141732283505" top="0.70866141732283505" bottom="0.70866141732283505" header="0.511811023622047" footer="0.511811023622047"/>
  <pageSetup paperSize="9" scale="69" orientation="landscape"/>
  <headerFooter>
    <oddFooter>&amp;L&amp;"Arial Narrow,Normál"&amp;8&amp;F/&amp;A&amp;C &amp;"Arial Narrow,Normál"&amp;8&amp;P/&amp;N&amp;R&amp;"Arial Narrow,Normál"&amp;8DigitAudit/AuditDok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Munka26"/>
  <dimension ref="A1:G35"/>
  <sheetViews>
    <sheetView showGridLines="0" workbookViewId="0"/>
  </sheetViews>
  <sheetFormatPr defaultColWidth="8.90625" defaultRowHeight="12.75" customHeight="1" x14ac:dyDescent="0.3"/>
  <cols>
    <col min="1" max="1" width="17.08984375" style="24" customWidth="1"/>
    <col min="2" max="2" width="17.6328125" style="24" customWidth="1"/>
    <col min="3" max="3" width="9" style="24" customWidth="1"/>
    <col min="4" max="4" width="9.36328125" style="24" customWidth="1"/>
    <col min="5" max="5" width="9" style="24" customWidth="1"/>
    <col min="6" max="6" width="8.6328125" style="24" customWidth="1"/>
    <col min="7" max="7" width="8.90625" style="24" customWidth="1"/>
    <col min="8" max="16384" width="8.90625" style="24"/>
  </cols>
  <sheetData>
    <row r="1" spans="1:7" ht="14.4" x14ac:dyDescent="0.3">
      <c r="A1" s="463">
        <f>Alapa!C17</f>
        <v>0</v>
      </c>
      <c r="B1" s="1"/>
      <c r="C1" s="1"/>
      <c r="D1" s="1"/>
      <c r="E1" s="1"/>
      <c r="F1" s="1"/>
    </row>
    <row r="2" spans="1:7" ht="14.4" x14ac:dyDescent="0.3">
      <c r="A2" s="463" t="str">
        <f>CONCATENATE(CHOOSE(Tartalom!$G$3,Nyelv!B441,Nyelv!C441,Nyelv!D441,Nyelv!E441),": ",Alapa!$C$11)</f>
        <v xml:space="preserve">Tárgyév: </v>
      </c>
      <c r="B2" s="1"/>
      <c r="C2" s="1"/>
      <c r="D2" s="1"/>
      <c r="E2" s="1"/>
      <c r="F2" s="1"/>
      <c r="G2" s="15" t="s">
        <v>68</v>
      </c>
    </row>
    <row r="3" spans="1:7" ht="15" customHeight="1" x14ac:dyDescent="0.3">
      <c r="A3" s="11"/>
      <c r="B3" s="1"/>
      <c r="C3" s="625"/>
      <c r="D3" s="625"/>
      <c r="E3" s="625"/>
      <c r="F3" s="1"/>
    </row>
    <row r="4" spans="1:7" ht="15" customHeight="1" x14ac:dyDescent="0.3">
      <c r="A4" s="1"/>
      <c r="B4" s="1"/>
      <c r="C4" s="625"/>
      <c r="D4" s="625"/>
      <c r="E4" s="625"/>
      <c r="F4" s="1"/>
    </row>
    <row r="5" spans="1:7" ht="15" customHeight="1" x14ac:dyDescent="0.3">
      <c r="A5" s="1"/>
      <c r="B5" s="1"/>
      <c r="C5" s="625"/>
      <c r="D5" s="625"/>
      <c r="E5" s="625"/>
      <c r="F5" s="1"/>
    </row>
    <row r="6" spans="1:7" ht="15" customHeight="1" x14ac:dyDescent="0.3">
      <c r="A6" s="953" t="s">
        <v>384</v>
      </c>
      <c r="B6" s="953"/>
      <c r="C6" s="953"/>
      <c r="D6" s="953"/>
      <c r="E6" s="953"/>
      <c r="F6" s="953"/>
    </row>
    <row r="7" spans="1:7" ht="15" customHeight="1" x14ac:dyDescent="0.3">
      <c r="A7" s="1"/>
      <c r="B7" s="503"/>
      <c r="C7" s="665"/>
      <c r="D7" s="665"/>
      <c r="E7" s="665"/>
      <c r="F7" s="1"/>
    </row>
    <row r="8" spans="1:7" ht="15" customHeight="1" x14ac:dyDescent="0.3">
      <c r="A8" s="1"/>
      <c r="B8" s="1"/>
      <c r="C8" s="1"/>
      <c r="D8" s="1"/>
      <c r="E8" s="468"/>
      <c r="F8" s="138">
        <f>IF(Tartalom!G3=1,Nyelv!$B$457,IF(Tartalom!G3=2,Nyelv!$C$457,IF(Tartalom!G3=3,Nyelv!$D$457,Nyelv!$E$457)))</f>
        <v>0</v>
      </c>
    </row>
    <row r="9" spans="1:7" ht="13.8" x14ac:dyDescent="0.3">
      <c r="A9" s="1000" t="s">
        <v>362</v>
      </c>
      <c r="B9" s="1001"/>
      <c r="C9" s="1004" t="s">
        <v>124</v>
      </c>
      <c r="D9" s="1005"/>
      <c r="E9" s="1006" t="s">
        <v>125</v>
      </c>
      <c r="F9" s="1007"/>
    </row>
    <row r="10" spans="1:7" ht="27.6" x14ac:dyDescent="0.3">
      <c r="A10" s="1002"/>
      <c r="B10" s="1003"/>
      <c r="C10" s="666" t="s">
        <v>266</v>
      </c>
      <c r="D10" s="667" t="s">
        <v>385</v>
      </c>
      <c r="E10" s="666" t="s">
        <v>266</v>
      </c>
      <c r="F10" s="471" t="s">
        <v>385</v>
      </c>
    </row>
    <row r="11" spans="1:7" ht="12.75" customHeight="1" x14ac:dyDescent="0.3">
      <c r="A11" s="1008" t="s">
        <v>386</v>
      </c>
      <c r="B11" s="1009"/>
      <c r="C11" s="668">
        <f>Import_O!D24</f>
        <v>0</v>
      </c>
      <c r="D11" s="669" t="str">
        <f>IFERROR(C11/$C$11%,"")</f>
        <v/>
      </c>
      <c r="E11" s="670">
        <f>Import_O!F24</f>
        <v>0</v>
      </c>
      <c r="F11" s="671" t="str">
        <f>IFERROR(E11/$E$11%,"")</f>
        <v/>
      </c>
    </row>
    <row r="12" spans="1:7" ht="12.75" customHeight="1" x14ac:dyDescent="0.3">
      <c r="A12" s="996" t="s">
        <v>387</v>
      </c>
      <c r="B12" s="997"/>
      <c r="C12" s="673">
        <f>Import_O!D46</f>
        <v>0</v>
      </c>
      <c r="D12" s="674" t="str">
        <f>IFERROR(C12/$C$11%,"")</f>
        <v/>
      </c>
      <c r="E12" s="675">
        <f>Import_O!F46</f>
        <v>0</v>
      </c>
      <c r="F12" s="676" t="str">
        <f>IFERROR(E12/$E$11%,"")</f>
        <v/>
      </c>
    </row>
    <row r="13" spans="1:7" ht="12.75" customHeight="1" x14ac:dyDescent="0.3">
      <c r="A13" s="996" t="s">
        <v>388</v>
      </c>
      <c r="B13" s="997"/>
      <c r="C13" s="673">
        <f>Import_O!D47</f>
        <v>0</v>
      </c>
      <c r="D13" s="674" t="str">
        <f>IFERROR(C13/$C$11%,"")</f>
        <v/>
      </c>
      <c r="E13" s="675">
        <f>Import_O!F47</f>
        <v>0</v>
      </c>
      <c r="F13" s="676" t="str">
        <f>IFERROR(E13/$E$11%,"")</f>
        <v/>
      </c>
    </row>
    <row r="14" spans="1:7" ht="12.75" customHeight="1" x14ac:dyDescent="0.3">
      <c r="A14" s="996" t="s">
        <v>389</v>
      </c>
      <c r="B14" s="997"/>
      <c r="C14" s="673">
        <f>Import_O!D48</f>
        <v>0</v>
      </c>
      <c r="D14" s="674" t="str">
        <f>IFERROR(C14/$C$11%,"")</f>
        <v/>
      </c>
      <c r="E14" s="675">
        <f>Import_O!F48</f>
        <v>0</v>
      </c>
      <c r="F14" s="676" t="str">
        <f>IFERROR(E14/$E$11%,"")</f>
        <v/>
      </c>
    </row>
    <row r="15" spans="1:7" ht="12.75" customHeight="1" x14ac:dyDescent="0.3">
      <c r="A15" s="998" t="s">
        <v>158</v>
      </c>
      <c r="B15" s="999"/>
      <c r="C15" s="677">
        <f>Import_O!D49</f>
        <v>0</v>
      </c>
      <c r="D15" s="678" t="str">
        <f>IFERROR(C15/$C$11%,"")</f>
        <v/>
      </c>
      <c r="E15" s="679">
        <f>Import_O!F49</f>
        <v>0</v>
      </c>
      <c r="F15" s="680" t="str">
        <f>IFERROR(E15/$E$11%,"")</f>
        <v/>
      </c>
    </row>
    <row r="16" spans="1:7" ht="15" customHeight="1" x14ac:dyDescent="0.3">
      <c r="A16" s="1"/>
      <c r="B16" s="1"/>
      <c r="C16" s="1"/>
      <c r="D16" s="1"/>
      <c r="E16" s="1"/>
      <c r="F16" s="1"/>
    </row>
    <row r="17" spans="1:6" ht="15" customHeight="1" x14ac:dyDescent="0.3">
      <c r="A17" s="1"/>
      <c r="B17" s="1"/>
      <c r="C17" s="1"/>
      <c r="D17" s="1"/>
      <c r="E17" s="1"/>
      <c r="F17" s="1"/>
    </row>
    <row r="18" spans="1:6" ht="15" customHeight="1" x14ac:dyDescent="0.3">
      <c r="A18" s="621"/>
      <c r="B18" s="621"/>
      <c r="C18" s="681"/>
      <c r="D18" s="623"/>
      <c r="E18" s="681"/>
      <c r="F18" s="623"/>
    </row>
    <row r="19" spans="1:6" ht="15" customHeight="1" x14ac:dyDescent="0.3">
      <c r="A19" s="953" t="s">
        <v>390</v>
      </c>
      <c r="B19" s="953"/>
      <c r="C19" s="953"/>
      <c r="D19" s="953"/>
      <c r="E19" s="953"/>
      <c r="F19" s="953"/>
    </row>
    <row r="20" spans="1:6" ht="15" customHeight="1" x14ac:dyDescent="0.3">
      <c r="A20" s="621"/>
      <c r="B20" s="621"/>
      <c r="C20" s="681"/>
      <c r="D20" s="623"/>
      <c r="E20" s="681"/>
      <c r="F20" s="623"/>
    </row>
    <row r="21" spans="1:6" ht="15" customHeight="1" x14ac:dyDescent="0.3">
      <c r="A21" s="1"/>
      <c r="B21" s="1"/>
      <c r="C21" s="1"/>
      <c r="D21" s="1"/>
      <c r="E21" s="1"/>
      <c r="F21" s="138">
        <f>IF(Tartalom!G3=1,Nyelv!$B$457,IF(Tartalom!G3=2,Nyelv!$C$457,IF(Tartalom!G3=3,Nyelv!$D$457,Nyelv!$E$457)))</f>
        <v>0</v>
      </c>
    </row>
    <row r="22" spans="1:6" ht="13.8" x14ac:dyDescent="0.3">
      <c r="A22" s="990" t="s">
        <v>391</v>
      </c>
      <c r="B22" s="682" t="s">
        <v>392</v>
      </c>
      <c r="C22" s="683">
        <f>Import_O!D24</f>
        <v>0</v>
      </c>
      <c r="D22" s="992" t="str">
        <f>IFERROR(C22/C23%,"")</f>
        <v/>
      </c>
      <c r="E22" s="683">
        <f>Import_O!F24</f>
        <v>0</v>
      </c>
      <c r="F22" s="994" t="str">
        <f>IFERROR(E22/E23%,"")</f>
        <v/>
      </c>
    </row>
    <row r="23" spans="1:6" ht="15" customHeight="1" x14ac:dyDescent="0.3">
      <c r="A23" s="991"/>
      <c r="B23" s="557" t="s">
        <v>284</v>
      </c>
      <c r="C23" s="684">
        <f>Import_O!D5</f>
        <v>0</v>
      </c>
      <c r="D23" s="993"/>
      <c r="E23" s="684">
        <f>Import_O!F5</f>
        <v>0</v>
      </c>
      <c r="F23" s="995"/>
    </row>
    <row r="24" spans="1:6" ht="13.8" x14ac:dyDescent="0.3">
      <c r="A24" s="977" t="s">
        <v>393</v>
      </c>
      <c r="B24" s="574" t="s">
        <v>392</v>
      </c>
      <c r="C24" s="577">
        <f>Import_O!D24</f>
        <v>0</v>
      </c>
      <c r="D24" s="979" t="str">
        <f>IFERROR(C24/C25%,"")</f>
        <v/>
      </c>
      <c r="E24" s="577">
        <f>Import_O!F24</f>
        <v>0</v>
      </c>
      <c r="F24" s="981" t="str">
        <f>IFERROR(E24/E25%,"")</f>
        <v/>
      </c>
    </row>
    <row r="25" spans="1:6" ht="15" customHeight="1" x14ac:dyDescent="0.3">
      <c r="A25" s="977"/>
      <c r="B25" s="571" t="s">
        <v>151</v>
      </c>
      <c r="C25" s="578">
        <f>Import_M!D63</f>
        <v>0</v>
      </c>
      <c r="D25" s="983"/>
      <c r="E25" s="578">
        <f>Import_M!F63</f>
        <v>0</v>
      </c>
      <c r="F25" s="984"/>
    </row>
    <row r="26" spans="1:6" ht="13.8" x14ac:dyDescent="0.3">
      <c r="A26" s="985" t="s">
        <v>394</v>
      </c>
      <c r="B26" s="579" t="s">
        <v>392</v>
      </c>
      <c r="C26" s="685">
        <f>Import_O!D24</f>
        <v>0</v>
      </c>
      <c r="D26" s="986" t="str">
        <f>IFERROR(C26/C27%,"")</f>
        <v/>
      </c>
      <c r="E26" s="685">
        <f>Import_O!F24</f>
        <v>0</v>
      </c>
      <c r="F26" s="988" t="str">
        <f>IFERROR(E26/E27%,"")</f>
        <v/>
      </c>
    </row>
    <row r="27" spans="1:6" ht="15" customHeight="1" x14ac:dyDescent="0.3">
      <c r="A27" s="978"/>
      <c r="B27" s="564" t="s">
        <v>395</v>
      </c>
      <c r="C27" s="614">
        <f>Import_M!D62</f>
        <v>0</v>
      </c>
      <c r="D27" s="987"/>
      <c r="E27" s="614">
        <f>Import_M!F62</f>
        <v>0</v>
      </c>
      <c r="F27" s="989"/>
    </row>
    <row r="28" spans="1:6" ht="13.8" x14ac:dyDescent="0.3">
      <c r="A28" s="990" t="s">
        <v>396</v>
      </c>
      <c r="B28" s="682" t="s">
        <v>388</v>
      </c>
      <c r="C28" s="683">
        <f>Import_O!D47</f>
        <v>0</v>
      </c>
      <c r="D28" s="992" t="str">
        <f>IFERROR(C28/C29%,"")</f>
        <v/>
      </c>
      <c r="E28" s="683">
        <f>Import_O!F47</f>
        <v>0</v>
      </c>
      <c r="F28" s="994" t="str">
        <f>IFERROR(E28/E29%,"")</f>
        <v/>
      </c>
    </row>
    <row r="29" spans="1:6" ht="13.8" x14ac:dyDescent="0.3">
      <c r="A29" s="991"/>
      <c r="B29" s="557" t="s">
        <v>284</v>
      </c>
      <c r="C29" s="684">
        <f>Import_O!D5</f>
        <v>0</v>
      </c>
      <c r="D29" s="993"/>
      <c r="E29" s="684">
        <f>Import_O!F5</f>
        <v>0</v>
      </c>
      <c r="F29" s="995"/>
    </row>
    <row r="30" spans="1:6" ht="13.8" x14ac:dyDescent="0.3">
      <c r="A30" s="977" t="s">
        <v>397</v>
      </c>
      <c r="B30" s="574" t="s">
        <v>388</v>
      </c>
      <c r="C30" s="577">
        <f>Import_O!D47</f>
        <v>0</v>
      </c>
      <c r="D30" s="979" t="str">
        <f>IFERROR(C30/C31%,"")</f>
        <v/>
      </c>
      <c r="E30" s="577">
        <f>Import_O!F47</f>
        <v>0</v>
      </c>
      <c r="F30" s="981" t="str">
        <f>IFERROR(E30/E31%,"")</f>
        <v/>
      </c>
    </row>
    <row r="31" spans="1:6" ht="13.8" x14ac:dyDescent="0.3">
      <c r="A31" s="977"/>
      <c r="B31" s="571" t="s">
        <v>151</v>
      </c>
      <c r="C31" s="578">
        <f>Import_M!D63</f>
        <v>0</v>
      </c>
      <c r="D31" s="983"/>
      <c r="E31" s="578">
        <f>Import_M!F63</f>
        <v>0</v>
      </c>
      <c r="F31" s="984"/>
    </row>
    <row r="32" spans="1:6" ht="13.8" x14ac:dyDescent="0.3">
      <c r="A32" s="985" t="s">
        <v>398</v>
      </c>
      <c r="B32" s="579" t="s">
        <v>388</v>
      </c>
      <c r="C32" s="685">
        <f>Import_O!D47</f>
        <v>0</v>
      </c>
      <c r="D32" s="986" t="str">
        <f>IFERROR(C32/C33%,"")</f>
        <v/>
      </c>
      <c r="E32" s="685">
        <f>Import_O!F47</f>
        <v>0</v>
      </c>
      <c r="F32" s="988" t="str">
        <f>IFERROR(E32/E33%,"")</f>
        <v/>
      </c>
    </row>
    <row r="33" spans="1:6" ht="13.8" x14ac:dyDescent="0.3">
      <c r="A33" s="978"/>
      <c r="B33" s="564" t="s">
        <v>395</v>
      </c>
      <c r="C33" s="614">
        <f>Import_M!D62</f>
        <v>0</v>
      </c>
      <c r="D33" s="987"/>
      <c r="E33" s="614">
        <f>Import_M!F62</f>
        <v>0</v>
      </c>
      <c r="F33" s="989"/>
    </row>
    <row r="34" spans="1:6" ht="13.8" x14ac:dyDescent="0.3">
      <c r="A34" s="977" t="s">
        <v>399</v>
      </c>
      <c r="B34" s="574" t="s">
        <v>158</v>
      </c>
      <c r="C34" s="577">
        <f>Import_O!D49</f>
        <v>0</v>
      </c>
      <c r="D34" s="979" t="str">
        <f>IFERROR(C34/C35%,"")</f>
        <v/>
      </c>
      <c r="E34" s="577">
        <f>Import_O!F49</f>
        <v>0</v>
      </c>
      <c r="F34" s="981" t="str">
        <f>IFERROR(E34/E35%,"")</f>
        <v/>
      </c>
    </row>
    <row r="35" spans="1:6" ht="13.8" x14ac:dyDescent="0.3">
      <c r="A35" s="978"/>
      <c r="B35" s="564" t="s">
        <v>152</v>
      </c>
      <c r="C35" s="614">
        <f>Import_M!D64</f>
        <v>0</v>
      </c>
      <c r="D35" s="980"/>
      <c r="E35" s="614">
        <f>Import_M!F64</f>
        <v>0</v>
      </c>
      <c r="F35" s="982"/>
    </row>
  </sheetData>
  <mergeCells count="31">
    <mergeCell ref="A6:F6"/>
    <mergeCell ref="A9:B10"/>
    <mergeCell ref="C9:D9"/>
    <mergeCell ref="E9:F9"/>
    <mergeCell ref="A11:B11"/>
    <mergeCell ref="A12:B12"/>
    <mergeCell ref="A13:B13"/>
    <mergeCell ref="A14:B14"/>
    <mergeCell ref="A15:B15"/>
    <mergeCell ref="A19:F19"/>
    <mergeCell ref="A22:A23"/>
    <mergeCell ref="D22:D23"/>
    <mergeCell ref="F22:F23"/>
    <mergeCell ref="A24:A25"/>
    <mergeCell ref="D24:D25"/>
    <mergeCell ref="F24:F25"/>
    <mergeCell ref="A26:A27"/>
    <mergeCell ref="D26:D27"/>
    <mergeCell ref="F26:F27"/>
    <mergeCell ref="A28:A29"/>
    <mergeCell ref="D28:D29"/>
    <mergeCell ref="F28:F29"/>
    <mergeCell ref="A34:A35"/>
    <mergeCell ref="D34:D35"/>
    <mergeCell ref="F34:F35"/>
    <mergeCell ref="A30:A31"/>
    <mergeCell ref="D30:D31"/>
    <mergeCell ref="F30:F31"/>
    <mergeCell ref="A32:A33"/>
    <mergeCell ref="D32:D33"/>
    <mergeCell ref="F32:F33"/>
  </mergeCells>
  <hyperlinks>
    <hyperlink ref="G2" location="TARTALOM!A1" display=" &lt; Tartalom" xr:uid="{00000000-0004-0000-1300-000000000000}"/>
  </hyperlinks>
  <pageMargins left="0.75" right="0.75" top="1" bottom="1" header="0.5" footer="0.5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E26"/>
  <sheetViews>
    <sheetView showGridLines="0" workbookViewId="0"/>
  </sheetViews>
  <sheetFormatPr defaultColWidth="8.90625" defaultRowHeight="15.75" customHeight="1" x14ac:dyDescent="0.3"/>
  <cols>
    <col min="1" max="1" width="37.453125" style="56" customWidth="1"/>
    <col min="2" max="2" width="10.6328125" style="701" customWidth="1"/>
    <col min="3" max="3" width="8.90625" style="701" customWidth="1"/>
    <col min="4" max="4" width="8.6328125" style="56" customWidth="1"/>
    <col min="5" max="5" width="8.90625" style="56" customWidth="1"/>
    <col min="6" max="16384" width="8.90625" style="56"/>
  </cols>
  <sheetData>
    <row r="1" spans="1:5" s="24" customFormat="1" ht="14.4" x14ac:dyDescent="0.3">
      <c r="A1" s="463">
        <f>Alapa!C17</f>
        <v>0</v>
      </c>
      <c r="B1" s="1"/>
      <c r="C1" s="1"/>
      <c r="D1" s="686"/>
    </row>
    <row r="2" spans="1:5" s="24" customFormat="1" ht="14.4" x14ac:dyDescent="0.3">
      <c r="A2" s="463" t="str">
        <f>CONCATENATE(CHOOSE(Tartalom!$G$3,Nyelv!B441,Nyelv!C441,Nyelv!D441,Nyelv!E441),": ",Alapa!$C$11)</f>
        <v xml:space="preserve">Tárgyév: </v>
      </c>
      <c r="B2" s="1"/>
      <c r="C2" s="1"/>
      <c r="D2" s="686"/>
      <c r="E2" s="15" t="s">
        <v>68</v>
      </c>
    </row>
    <row r="3" spans="1:5" ht="15" customHeight="1" x14ac:dyDescent="0.3">
      <c r="A3" s="624"/>
      <c r="B3" s="624"/>
      <c r="C3" s="624"/>
      <c r="D3" s="686"/>
    </row>
    <row r="4" spans="1:5" ht="15" customHeight="1" x14ac:dyDescent="0.3">
      <c r="A4" s="624"/>
      <c r="B4" s="624"/>
      <c r="C4" s="624"/>
      <c r="D4" s="686"/>
    </row>
    <row r="5" spans="1:5" ht="15" customHeight="1" x14ac:dyDescent="0.3">
      <c r="A5" s="1"/>
      <c r="B5" s="624"/>
      <c r="C5" s="624"/>
      <c r="D5" s="686"/>
    </row>
    <row r="6" spans="1:5" ht="15" customHeight="1" x14ac:dyDescent="0.3">
      <c r="A6" s="1010" t="s">
        <v>400</v>
      </c>
      <c r="B6" s="953"/>
      <c r="C6" s="953"/>
      <c r="D6" s="953"/>
    </row>
    <row r="7" spans="1:5" ht="15" customHeight="1" x14ac:dyDescent="0.3">
      <c r="A7" s="1"/>
      <c r="B7" s="624"/>
      <c r="C7" s="624"/>
      <c r="D7" s="138"/>
    </row>
    <row r="8" spans="1:5" ht="15" customHeight="1" x14ac:dyDescent="0.3">
      <c r="A8" s="1"/>
      <c r="B8" s="624"/>
      <c r="C8" s="138"/>
      <c r="D8" s="138">
        <f>IF(Tartalom!G3=1,Nyelv!$B$457,IF(Tartalom!G3=2,Nyelv!$C$457,IF(Tartalom!G3=3,Nyelv!$D$457,Nyelv!$E$457)))</f>
        <v>0</v>
      </c>
    </row>
    <row r="9" spans="1:5" ht="15.6" x14ac:dyDescent="0.3">
      <c r="A9" s="488" t="s">
        <v>401</v>
      </c>
      <c r="B9" s="687" t="s">
        <v>124</v>
      </c>
      <c r="C9" s="687" t="s">
        <v>125</v>
      </c>
      <c r="D9" s="688" t="s">
        <v>402</v>
      </c>
    </row>
    <row r="10" spans="1:5" ht="15.6" x14ac:dyDescent="0.3">
      <c r="A10" s="546" t="s">
        <v>403</v>
      </c>
      <c r="B10" s="689">
        <f>Import_O!D11</f>
        <v>0</v>
      </c>
      <c r="C10" s="689">
        <f>Import_O!F11</f>
        <v>0</v>
      </c>
      <c r="D10" s="690">
        <f t="shared" ref="D10:D24" si="0">IF(B10&lt;&gt;0,C10/B10%,0)</f>
        <v>0</v>
      </c>
    </row>
    <row r="11" spans="1:5" ht="15.6" x14ac:dyDescent="0.3">
      <c r="A11" s="530" t="s">
        <v>404</v>
      </c>
      <c r="B11" s="691">
        <f>Import_O!D12</f>
        <v>0</v>
      </c>
      <c r="C11" s="691">
        <f>Import_O!F12</f>
        <v>0</v>
      </c>
      <c r="D11" s="692">
        <f t="shared" si="0"/>
        <v>0</v>
      </c>
    </row>
    <row r="12" spans="1:5" ht="15.6" x14ac:dyDescent="0.3">
      <c r="A12" s="672" t="s">
        <v>405</v>
      </c>
      <c r="B12" s="691">
        <f>Import_O!D13</f>
        <v>0</v>
      </c>
      <c r="C12" s="691">
        <f>Import_O!F13</f>
        <v>0</v>
      </c>
      <c r="D12" s="692">
        <f t="shared" si="0"/>
        <v>0</v>
      </c>
    </row>
    <row r="13" spans="1:5" ht="15.6" x14ac:dyDescent="0.3">
      <c r="A13" s="530" t="s">
        <v>406</v>
      </c>
      <c r="B13" s="691">
        <f>Import_O!D14</f>
        <v>0</v>
      </c>
      <c r="C13" s="691">
        <f>Import_O!F14</f>
        <v>0</v>
      </c>
      <c r="D13" s="692">
        <f t="shared" si="0"/>
        <v>0</v>
      </c>
    </row>
    <row r="14" spans="1:5" ht="15.6" x14ac:dyDescent="0.3">
      <c r="A14" s="550" t="s">
        <v>407</v>
      </c>
      <c r="B14" s="693">
        <f>Import_O!D15</f>
        <v>0</v>
      </c>
      <c r="C14" s="693">
        <f>Import_O!F15</f>
        <v>0</v>
      </c>
      <c r="D14" s="694">
        <f t="shared" si="0"/>
        <v>0</v>
      </c>
    </row>
    <row r="15" spans="1:5" ht="15.6" x14ac:dyDescent="0.3">
      <c r="A15" s="548" t="s">
        <v>408</v>
      </c>
      <c r="B15" s="695">
        <f>Import_O!D16</f>
        <v>0</v>
      </c>
      <c r="C15" s="695">
        <f>Import_O!F16</f>
        <v>0</v>
      </c>
      <c r="D15" s="696">
        <f t="shared" si="0"/>
        <v>0</v>
      </c>
    </row>
    <row r="16" spans="1:5" ht="15.6" x14ac:dyDescent="0.3">
      <c r="A16" s="546" t="s">
        <v>409</v>
      </c>
      <c r="B16" s="689">
        <f>Import_O!D17</f>
        <v>0</v>
      </c>
      <c r="C16" s="689">
        <f>Import_O!F17</f>
        <v>0</v>
      </c>
      <c r="D16" s="690">
        <f t="shared" si="0"/>
        <v>0</v>
      </c>
    </row>
    <row r="17" spans="1:4" ht="15.6" x14ac:dyDescent="0.3">
      <c r="A17" s="530" t="s">
        <v>410</v>
      </c>
      <c r="B17" s="691">
        <f>Import_O!D18</f>
        <v>0</v>
      </c>
      <c r="C17" s="691">
        <f>Import_O!F18</f>
        <v>0</v>
      </c>
      <c r="D17" s="692">
        <f t="shared" si="0"/>
        <v>0</v>
      </c>
    </row>
    <row r="18" spans="1:4" ht="15.6" x14ac:dyDescent="0.3">
      <c r="A18" s="550" t="s">
        <v>411</v>
      </c>
      <c r="B18" s="693">
        <f>Import_O!D19</f>
        <v>0</v>
      </c>
      <c r="C18" s="693">
        <f>Import_O!F19</f>
        <v>0</v>
      </c>
      <c r="D18" s="694">
        <f t="shared" si="0"/>
        <v>0</v>
      </c>
    </row>
    <row r="19" spans="1:4" ht="15.6" x14ac:dyDescent="0.3">
      <c r="A19" s="548" t="s">
        <v>412</v>
      </c>
      <c r="B19" s="695">
        <f>Import_O!D20</f>
        <v>0</v>
      </c>
      <c r="C19" s="695">
        <f>Import_O!F20</f>
        <v>0</v>
      </c>
      <c r="D19" s="696">
        <f t="shared" si="0"/>
        <v>0</v>
      </c>
    </row>
    <row r="20" spans="1:4" ht="15.6" x14ac:dyDescent="0.3">
      <c r="A20" s="546" t="s">
        <v>413</v>
      </c>
      <c r="B20" s="691">
        <f>Import_O!D21</f>
        <v>0</v>
      </c>
      <c r="C20" s="691">
        <f>Import_O!F21</f>
        <v>0</v>
      </c>
      <c r="D20" s="690">
        <f t="shared" si="0"/>
        <v>0</v>
      </c>
    </row>
    <row r="21" spans="1:4" ht="15.6" x14ac:dyDescent="0.3">
      <c r="A21" s="530" t="s">
        <v>414</v>
      </c>
      <c r="B21" s="691">
        <f>Import_O!D22</f>
        <v>0</v>
      </c>
      <c r="C21" s="691">
        <f>Import_O!F22</f>
        <v>0</v>
      </c>
      <c r="D21" s="692">
        <f t="shared" si="0"/>
        <v>0</v>
      </c>
    </row>
    <row r="22" spans="1:4" ht="15.6" x14ac:dyDescent="0.3">
      <c r="A22" s="548" t="s">
        <v>415</v>
      </c>
      <c r="B22" s="695">
        <f>B15+B19+B20+B21</f>
        <v>0</v>
      </c>
      <c r="C22" s="695">
        <f>C15+C19+C20+C21</f>
        <v>0</v>
      </c>
      <c r="D22" s="696">
        <f t="shared" si="0"/>
        <v>0</v>
      </c>
    </row>
    <row r="23" spans="1:4" ht="15.6" x14ac:dyDescent="0.3">
      <c r="A23" s="697" t="s">
        <v>416</v>
      </c>
      <c r="B23" s="691">
        <f>Import_O!D45</f>
        <v>0</v>
      </c>
      <c r="C23" s="691">
        <f>Import_O!F45</f>
        <v>0</v>
      </c>
      <c r="D23" s="692">
        <f t="shared" si="0"/>
        <v>0</v>
      </c>
    </row>
    <row r="24" spans="1:4" ht="15.6" x14ac:dyDescent="0.3">
      <c r="A24" s="698" t="s">
        <v>417</v>
      </c>
      <c r="B24" s="699">
        <f>SUM(B22:B23)</f>
        <v>0</v>
      </c>
      <c r="C24" s="699">
        <f>SUM(C22:C23)</f>
        <v>0</v>
      </c>
      <c r="D24" s="700">
        <f t="shared" si="0"/>
        <v>0</v>
      </c>
    </row>
    <row r="25" spans="1:4" ht="15.6" x14ac:dyDescent="0.3">
      <c r="A25" s="180"/>
    </row>
    <row r="26" spans="1:4" ht="15.6" x14ac:dyDescent="0.3">
      <c r="A26" s="180"/>
    </row>
  </sheetData>
  <mergeCells count="1">
    <mergeCell ref="A6:D6"/>
  </mergeCells>
  <hyperlinks>
    <hyperlink ref="E2" location="TARTALOM!A1" display=" &lt; Tartalom" xr:uid="{00000000-0004-0000-1400-000000000000}"/>
  </hyperlinks>
  <pageMargins left="0.75" right="0.75" top="1" bottom="1" header="0.5" footer="0.5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Munka27">
    <pageSetUpPr fitToPage="1"/>
  </sheetPr>
  <dimension ref="A1:L38"/>
  <sheetViews>
    <sheetView showGridLines="0" workbookViewId="0"/>
  </sheetViews>
  <sheetFormatPr defaultColWidth="8.90625" defaultRowHeight="12.75" customHeight="1" x14ac:dyDescent="0.3"/>
  <cols>
    <col min="1" max="1" width="22" style="24" customWidth="1"/>
    <col min="2" max="2" width="30.36328125" style="24" customWidth="1"/>
    <col min="3" max="3" width="1.54296875" style="24" customWidth="1"/>
    <col min="4" max="4" width="9" style="24" customWidth="1"/>
    <col min="5" max="5" width="1.54296875" style="24" customWidth="1"/>
    <col min="6" max="6" width="7" style="24" customWidth="1"/>
    <col min="7" max="7" width="2.08984375" style="24" customWidth="1"/>
    <col min="8" max="8" width="7.81640625" style="24" customWidth="1"/>
    <col min="9" max="9" width="2.36328125" style="24" customWidth="1"/>
    <col min="10" max="12" width="8.90625" style="24" customWidth="1"/>
    <col min="13" max="16384" width="8.90625" style="24"/>
  </cols>
  <sheetData>
    <row r="1" spans="1:12" ht="14.4" x14ac:dyDescent="0.3">
      <c r="A1" s="463">
        <f>Alapa!C17</f>
        <v>0</v>
      </c>
      <c r="B1" s="1"/>
      <c r="C1" s="1"/>
      <c r="D1" s="686"/>
      <c r="E1" s="1"/>
      <c r="F1" s="1"/>
      <c r="G1" s="1"/>
      <c r="H1" s="1"/>
      <c r="I1" s="1"/>
      <c r="J1" s="1"/>
      <c r="K1" s="1"/>
    </row>
    <row r="2" spans="1:12" ht="14.4" x14ac:dyDescent="0.3">
      <c r="A2" s="463" t="str">
        <f>CONCATENATE(CHOOSE(Tartalom!$G$3,Nyelv!B441,Nyelv!C441,Nyelv!D441,Nyelv!E441),": ",Alapa!$C$11)</f>
        <v xml:space="preserve">Tárgyév: </v>
      </c>
      <c r="B2" s="1"/>
      <c r="C2" s="1"/>
      <c r="D2" s="686"/>
      <c r="E2" s="1"/>
      <c r="F2" s="1"/>
      <c r="G2" s="1"/>
      <c r="H2" s="1"/>
      <c r="I2" s="1"/>
      <c r="J2" s="1"/>
      <c r="K2" s="1"/>
      <c r="L2" s="15" t="s">
        <v>68</v>
      </c>
    </row>
    <row r="3" spans="1:12" ht="13.8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2" ht="13.8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1"/>
    </row>
    <row r="5" spans="1:12" ht="13.8" x14ac:dyDescent="0.3">
      <c r="A5" s="1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2" ht="14.4" x14ac:dyDescent="0.3">
      <c r="A6" s="856" t="s">
        <v>418</v>
      </c>
      <c r="B6" s="856"/>
      <c r="C6" s="856"/>
      <c r="D6" s="856"/>
      <c r="E6" s="856"/>
      <c r="F6" s="856"/>
      <c r="G6" s="856"/>
      <c r="H6" s="856"/>
      <c r="I6" s="856"/>
      <c r="J6" s="856"/>
      <c r="K6" s="856"/>
    </row>
    <row r="7" spans="1:12" ht="13.8" x14ac:dyDescent="0.3">
      <c r="A7" s="1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2" ht="13.8" x14ac:dyDescent="0.3">
      <c r="A8" s="1"/>
      <c r="B8" s="1"/>
      <c r="C8" s="1"/>
      <c r="D8" s="1"/>
      <c r="E8" s="1"/>
      <c r="F8" s="1"/>
      <c r="G8" s="1"/>
      <c r="H8" s="1"/>
      <c r="I8" s="1"/>
      <c r="J8" s="468"/>
      <c r="K8" s="138">
        <f>IF(Tartalom!G3=1,Nyelv!$B$457,IF(Tartalom!G3=2,Nyelv!$C$457,IF(Tartalom!G3=3,Nyelv!$D$457,Nyelv!$E$457)))</f>
        <v>0</v>
      </c>
    </row>
    <row r="9" spans="1:12" ht="13.8" x14ac:dyDescent="0.3">
      <c r="A9" s="919" t="s">
        <v>419</v>
      </c>
      <c r="B9" s="1019" t="s">
        <v>420</v>
      </c>
      <c r="C9" s="922" t="s">
        <v>124</v>
      </c>
      <c r="D9" s="922"/>
      <c r="E9" s="922"/>
      <c r="F9" s="922"/>
      <c r="G9" s="922" t="s">
        <v>125</v>
      </c>
      <c r="H9" s="922"/>
      <c r="I9" s="922"/>
      <c r="J9" s="922"/>
      <c r="K9" s="702" t="s">
        <v>265</v>
      </c>
    </row>
    <row r="10" spans="1:12" ht="13.8" x14ac:dyDescent="0.3">
      <c r="A10" s="1018"/>
      <c r="B10" s="1020"/>
      <c r="C10" s="1020" t="s">
        <v>266</v>
      </c>
      <c r="D10" s="1020"/>
      <c r="E10" s="1020"/>
      <c r="F10" s="703" t="s">
        <v>421</v>
      </c>
      <c r="G10" s="1020" t="s">
        <v>266</v>
      </c>
      <c r="H10" s="1020"/>
      <c r="I10" s="1020"/>
      <c r="J10" s="703" t="s">
        <v>421</v>
      </c>
      <c r="K10" s="704" t="s">
        <v>421</v>
      </c>
    </row>
    <row r="11" spans="1:12" ht="13.8" x14ac:dyDescent="0.3">
      <c r="A11" s="990" t="s">
        <v>422</v>
      </c>
      <c r="B11" s="568" t="s">
        <v>269</v>
      </c>
      <c r="C11" s="705"/>
      <c r="D11" s="706">
        <f>Import_M!D3</f>
        <v>0</v>
      </c>
      <c r="E11" s="707" t="s">
        <v>120</v>
      </c>
      <c r="F11" s="1015">
        <f>IF(D12=0,0,(D11/D12)*100)</f>
        <v>0</v>
      </c>
      <c r="G11" s="708"/>
      <c r="H11" s="706">
        <f>Import_M!F3</f>
        <v>0</v>
      </c>
      <c r="I11" s="707"/>
      <c r="J11" s="1015">
        <f>IF(H12=0,0,(H11/H12)*100)</f>
        <v>0</v>
      </c>
      <c r="K11" s="1016">
        <f>IF(F11=0,0,((J11)/(F11)*100))</f>
        <v>0</v>
      </c>
    </row>
    <row r="12" spans="1:12" ht="13.8" x14ac:dyDescent="0.3">
      <c r="A12" s="977"/>
      <c r="B12" s="571" t="s">
        <v>270</v>
      </c>
      <c r="C12" s="709"/>
      <c r="D12" s="572">
        <f>Import_M!D62</f>
        <v>0</v>
      </c>
      <c r="E12" s="710"/>
      <c r="F12" s="1011"/>
      <c r="G12" s="711"/>
      <c r="H12" s="572">
        <f>Import_M!F62</f>
        <v>0</v>
      </c>
      <c r="I12" s="1"/>
      <c r="J12" s="1011"/>
      <c r="K12" s="1017"/>
    </row>
    <row r="13" spans="1:12" ht="13.8" x14ac:dyDescent="0.3">
      <c r="A13" s="977" t="s">
        <v>271</v>
      </c>
      <c r="B13" s="712" t="s">
        <v>423</v>
      </c>
      <c r="C13" s="713"/>
      <c r="D13" s="714">
        <f>Import_M!D31+Import_M!D58</f>
        <v>0</v>
      </c>
      <c r="E13" s="715"/>
      <c r="F13" s="1011">
        <f>IF(D14=0,0,(D13/D14)*100)</f>
        <v>0</v>
      </c>
      <c r="G13" s="716"/>
      <c r="H13" s="714">
        <f>Import_M!F31+Import_M!F58</f>
        <v>0</v>
      </c>
      <c r="I13" s="715"/>
      <c r="J13" s="1011">
        <f>IF(H14=0,0,(H13/H14)*100)</f>
        <v>0</v>
      </c>
      <c r="K13" s="1017">
        <f>IF(F13=0,0,(J13/F13)*100)</f>
        <v>0</v>
      </c>
    </row>
    <row r="14" spans="1:12" ht="13.8" x14ac:dyDescent="0.3">
      <c r="A14" s="977"/>
      <c r="B14" s="557" t="s">
        <v>270</v>
      </c>
      <c r="C14" s="709"/>
      <c r="D14" s="572">
        <f>Import_M!D62</f>
        <v>0</v>
      </c>
      <c r="E14" s="710"/>
      <c r="F14" s="1011"/>
      <c r="G14" s="717"/>
      <c r="H14" s="572">
        <f>Import_M!F62</f>
        <v>0</v>
      </c>
      <c r="I14" s="710"/>
      <c r="J14" s="1011"/>
      <c r="K14" s="1017"/>
    </row>
    <row r="15" spans="1:12" ht="13.8" x14ac:dyDescent="0.3">
      <c r="A15" s="977" t="s">
        <v>424</v>
      </c>
      <c r="B15" s="574" t="s">
        <v>151</v>
      </c>
      <c r="C15" s="712"/>
      <c r="D15" s="714">
        <f>Import_M!D63</f>
        <v>0</v>
      </c>
      <c r="E15" s="1"/>
      <c r="F15" s="1011">
        <f>IF(D16=0,0,(D15/D16)*100)</f>
        <v>0</v>
      </c>
      <c r="G15" s="711"/>
      <c r="H15" s="714">
        <f>Import_M!F63</f>
        <v>0</v>
      </c>
      <c r="I15" s="1"/>
      <c r="J15" s="1011">
        <f>IF(H16=0,0,(H15/H16)*100)</f>
        <v>0</v>
      </c>
      <c r="K15" s="981">
        <f>IF(F15=0,0,(J15/F15)*100)</f>
        <v>0</v>
      </c>
    </row>
    <row r="16" spans="1:12" ht="13.8" x14ac:dyDescent="0.3">
      <c r="A16" s="977"/>
      <c r="B16" s="571" t="s">
        <v>425</v>
      </c>
      <c r="C16" s="557"/>
      <c r="D16" s="586">
        <f>Import_M!D111</f>
        <v>0</v>
      </c>
      <c r="E16" s="1"/>
      <c r="F16" s="1011"/>
      <c r="G16" s="711"/>
      <c r="H16" s="586">
        <f>Import_M!F111</f>
        <v>0</v>
      </c>
      <c r="I16" s="1"/>
      <c r="J16" s="1011"/>
      <c r="K16" s="1012"/>
    </row>
    <row r="17" spans="1:11" ht="13.8" x14ac:dyDescent="0.3">
      <c r="A17" s="977" t="s">
        <v>281</v>
      </c>
      <c r="B17" s="712" t="s">
        <v>160</v>
      </c>
      <c r="C17" s="713"/>
      <c r="D17" s="714">
        <f>Import_M!D78</f>
        <v>0</v>
      </c>
      <c r="E17" s="715"/>
      <c r="F17" s="1011">
        <f>IF(D18=0,0,(D17/D18)*100)</f>
        <v>0</v>
      </c>
      <c r="G17" s="716"/>
      <c r="H17" s="714">
        <f>Import_M!F78</f>
        <v>0</v>
      </c>
      <c r="I17" s="715"/>
      <c r="J17" s="1011">
        <f>IF(H18=0,0,(H17/H18)*100)</f>
        <v>0</v>
      </c>
      <c r="K17" s="981">
        <f>IF(F17=0,0,(J17/F17)*100)</f>
        <v>0</v>
      </c>
    </row>
    <row r="18" spans="1:11" ht="13.8" x14ac:dyDescent="0.3">
      <c r="A18" s="977"/>
      <c r="B18" s="571" t="s">
        <v>425</v>
      </c>
      <c r="C18" s="709"/>
      <c r="D18" s="714">
        <f>Import_M!D111</f>
        <v>0</v>
      </c>
      <c r="E18" s="710"/>
      <c r="F18" s="1011"/>
      <c r="G18" s="717"/>
      <c r="H18" s="714">
        <f>Import_M!F111</f>
        <v>0</v>
      </c>
      <c r="I18" s="710"/>
      <c r="J18" s="1011"/>
      <c r="K18" s="1012"/>
    </row>
    <row r="19" spans="1:11" ht="13.8" x14ac:dyDescent="0.3">
      <c r="A19" s="977" t="s">
        <v>426</v>
      </c>
      <c r="B19" s="574" t="s">
        <v>270</v>
      </c>
      <c r="C19" s="712"/>
      <c r="D19" s="714">
        <f>Import_M!D62</f>
        <v>0</v>
      </c>
      <c r="E19" s="1"/>
      <c r="F19" s="1011">
        <f>IF(D20=0,0,(D19/D20)*100)</f>
        <v>0</v>
      </c>
      <c r="G19" s="711"/>
      <c r="H19" s="714">
        <f>Import_M!F62</f>
        <v>0</v>
      </c>
      <c r="I19" s="1"/>
      <c r="J19" s="1011">
        <f>IF(H20=0,0,(H19/H20)*100)</f>
        <v>0</v>
      </c>
      <c r="K19" s="981">
        <f>IF(F19=0,0,(J19/F19)*100)</f>
        <v>0</v>
      </c>
    </row>
    <row r="20" spans="1:11" ht="13.8" x14ac:dyDescent="0.3">
      <c r="A20" s="977"/>
      <c r="B20" s="571" t="s">
        <v>151</v>
      </c>
      <c r="C20" s="557"/>
      <c r="D20" s="714">
        <f>Import_M!D63</f>
        <v>0</v>
      </c>
      <c r="E20" s="1"/>
      <c r="F20" s="1011"/>
      <c r="G20" s="711"/>
      <c r="H20" s="714">
        <f>Import_M!F63</f>
        <v>0</v>
      </c>
      <c r="I20" s="1"/>
      <c r="J20" s="1011"/>
      <c r="K20" s="1012"/>
    </row>
    <row r="21" spans="1:11" ht="13.8" x14ac:dyDescent="0.3">
      <c r="A21" s="977" t="s">
        <v>427</v>
      </c>
      <c r="B21" s="712" t="s">
        <v>284</v>
      </c>
      <c r="C21" s="713"/>
      <c r="D21" s="714">
        <f>Import_O!D5</f>
        <v>0</v>
      </c>
      <c r="E21" s="715"/>
      <c r="F21" s="1011">
        <f>IF(D22=0,0,(D21/D22)*100)</f>
        <v>0</v>
      </c>
      <c r="G21" s="716"/>
      <c r="H21" s="714">
        <f>Import_O!F5</f>
        <v>0</v>
      </c>
      <c r="I21" s="715"/>
      <c r="J21" s="1011">
        <f>IF(H22=0,0,(H21/H22)*100)</f>
        <v>0</v>
      </c>
      <c r="K21" s="981">
        <f>IF(F21=0,0,(J21/F21)*100)</f>
        <v>0</v>
      </c>
    </row>
    <row r="22" spans="1:11" ht="13.8" x14ac:dyDescent="0.3">
      <c r="A22" s="977"/>
      <c r="B22" s="571" t="s">
        <v>151</v>
      </c>
      <c r="C22" s="709"/>
      <c r="D22" s="714">
        <f>Import_M!D63</f>
        <v>0</v>
      </c>
      <c r="E22" s="710"/>
      <c r="F22" s="1011"/>
      <c r="G22" s="717"/>
      <c r="H22" s="714">
        <f>Import_M!F63</f>
        <v>0</v>
      </c>
      <c r="I22" s="710"/>
      <c r="J22" s="1011"/>
      <c r="K22" s="1012"/>
    </row>
    <row r="23" spans="1:11" ht="13.8" x14ac:dyDescent="0.3">
      <c r="A23" s="977" t="s">
        <v>428</v>
      </c>
      <c r="B23" s="712" t="s">
        <v>272</v>
      </c>
      <c r="C23" s="713"/>
      <c r="D23" s="714">
        <f>Import_M!D31</f>
        <v>0</v>
      </c>
      <c r="E23" s="1"/>
      <c r="F23" s="1011">
        <f>IF(D24=0,0,(D23/D24)*100)</f>
        <v>0</v>
      </c>
      <c r="G23" s="711"/>
      <c r="H23" s="714">
        <f>Import_M!F31</f>
        <v>0</v>
      </c>
      <c r="I23" s="1"/>
      <c r="J23" s="1011">
        <f>IF(H24=0,0,(H23/H24)*100)</f>
        <v>0</v>
      </c>
      <c r="K23" s="981">
        <f>IF(F23=0,0,(J23/F23)*100)</f>
        <v>0</v>
      </c>
    </row>
    <row r="24" spans="1:11" ht="13.8" x14ac:dyDescent="0.3">
      <c r="A24" s="977"/>
      <c r="B24" s="571" t="s">
        <v>163</v>
      </c>
      <c r="C24" s="557"/>
      <c r="D24" s="586">
        <f>Import_M!D94</f>
        <v>0</v>
      </c>
      <c r="E24" s="1"/>
      <c r="F24" s="1011"/>
      <c r="G24" s="711"/>
      <c r="H24" s="586">
        <f>Import_M!F94</f>
        <v>0</v>
      </c>
      <c r="I24" s="1"/>
      <c r="J24" s="1011"/>
      <c r="K24" s="1012"/>
    </row>
    <row r="25" spans="1:11" ht="13.8" x14ac:dyDescent="0.3">
      <c r="A25" s="977" t="s">
        <v>429</v>
      </c>
      <c r="B25" s="712" t="s">
        <v>430</v>
      </c>
      <c r="C25" s="713"/>
      <c r="D25" s="714">
        <f>Import_M!D31-Import_M!D32</f>
        <v>0</v>
      </c>
      <c r="E25" s="715"/>
      <c r="F25" s="1011">
        <f>IF(D26=0,0,(D25/D26)*100)</f>
        <v>0</v>
      </c>
      <c r="G25" s="716"/>
      <c r="H25" s="714">
        <f>Import_M!F31-Import_M!F32</f>
        <v>0</v>
      </c>
      <c r="I25" s="715"/>
      <c r="J25" s="1011">
        <f>IF(H26=0,0,(H25/H26)*100)</f>
        <v>0</v>
      </c>
      <c r="K25" s="981">
        <f>IF(F25=0,0,(J25/F25)*100)</f>
        <v>0</v>
      </c>
    </row>
    <row r="26" spans="1:11" ht="13.8" x14ac:dyDescent="0.3">
      <c r="A26" s="977"/>
      <c r="B26" s="571" t="s">
        <v>163</v>
      </c>
      <c r="C26" s="709"/>
      <c r="D26" s="572">
        <f>Import_M!D94</f>
        <v>0</v>
      </c>
      <c r="E26" s="710"/>
      <c r="F26" s="1011"/>
      <c r="G26" s="717"/>
      <c r="H26" s="572">
        <f>Import_M!F94</f>
        <v>0</v>
      </c>
      <c r="I26" s="710"/>
      <c r="J26" s="1011"/>
      <c r="K26" s="1012"/>
    </row>
    <row r="27" spans="1:11" ht="13.8" x14ac:dyDescent="0.3">
      <c r="A27" s="977" t="s">
        <v>358</v>
      </c>
      <c r="B27" s="712" t="s">
        <v>431</v>
      </c>
      <c r="C27" s="713"/>
      <c r="D27" s="714">
        <f>Import_M!D55+Import_M!D48</f>
        <v>0</v>
      </c>
      <c r="E27" s="1"/>
      <c r="F27" s="1011">
        <f>IF(D28=0,0,(D27/D28)*100)</f>
        <v>0</v>
      </c>
      <c r="G27" s="711"/>
      <c r="H27" s="714">
        <f>Import_M!F55+Import_M!F48</f>
        <v>0</v>
      </c>
      <c r="I27" s="1"/>
      <c r="J27" s="1011">
        <f>IF(H28=0,0,(H27/H28)*100)</f>
        <v>0</v>
      </c>
      <c r="K27" s="981">
        <f>IF(F27=0,0,(J27/F27)*100)</f>
        <v>0</v>
      </c>
    </row>
    <row r="28" spans="1:11" ht="13.8" x14ac:dyDescent="0.3">
      <c r="A28" s="977"/>
      <c r="B28" s="571" t="s">
        <v>163</v>
      </c>
      <c r="C28" s="557"/>
      <c r="D28" s="572">
        <f>Import_M!D94</f>
        <v>0</v>
      </c>
      <c r="E28" s="1"/>
      <c r="F28" s="1011"/>
      <c r="G28" s="711"/>
      <c r="H28" s="586">
        <f>Import_M!F94</f>
        <v>0</v>
      </c>
      <c r="I28" s="1"/>
      <c r="J28" s="1011"/>
      <c r="K28" s="1012"/>
    </row>
    <row r="29" spans="1:11" ht="13.8" x14ac:dyDescent="0.3">
      <c r="A29" s="977" t="s">
        <v>359</v>
      </c>
      <c r="B29" s="712" t="s">
        <v>299</v>
      </c>
      <c r="C29" s="713"/>
      <c r="D29" s="714">
        <f>Import_M!D55</f>
        <v>0</v>
      </c>
      <c r="E29" s="715"/>
      <c r="F29" s="1011">
        <f>IF(D30=0,0,(D29/D30)*100)</f>
        <v>0</v>
      </c>
      <c r="G29" s="716"/>
      <c r="H29" s="714">
        <f>Import_M!F55</f>
        <v>0</v>
      </c>
      <c r="I29" s="715"/>
      <c r="J29" s="1011">
        <f>IF(H30=0,0,(H29/H30)*100)</f>
        <v>0</v>
      </c>
      <c r="K29" s="981">
        <f>IF(F29=0,0,(J29/F29)*100)</f>
        <v>0</v>
      </c>
    </row>
    <row r="30" spans="1:11" ht="13.8" x14ac:dyDescent="0.3">
      <c r="A30" s="977"/>
      <c r="B30" s="557" t="s">
        <v>163</v>
      </c>
      <c r="C30" s="709"/>
      <c r="D30" s="572">
        <f>Import_M!D94</f>
        <v>0</v>
      </c>
      <c r="E30" s="710"/>
      <c r="F30" s="1011"/>
      <c r="G30" s="717"/>
      <c r="H30" s="572">
        <f>Import_M!F94</f>
        <v>0</v>
      </c>
      <c r="I30" s="710"/>
      <c r="J30" s="1011"/>
      <c r="K30" s="1012"/>
    </row>
    <row r="31" spans="1:11" ht="13.8" x14ac:dyDescent="0.3">
      <c r="A31" s="977" t="s">
        <v>432</v>
      </c>
      <c r="B31" s="574" t="s">
        <v>158</v>
      </c>
      <c r="C31" s="712"/>
      <c r="D31" s="714">
        <f>Import_O!D49</f>
        <v>0</v>
      </c>
      <c r="E31" s="1"/>
      <c r="F31" s="1011">
        <f>IF(D32=0,0,(D31/D32)*100)</f>
        <v>0</v>
      </c>
      <c r="G31" s="711"/>
      <c r="H31" s="714">
        <f>Import_O!F49</f>
        <v>0</v>
      </c>
      <c r="I31" s="1"/>
      <c r="J31" s="1011">
        <f>IF(H32=0,0,(H31/H32)*100)</f>
        <v>0</v>
      </c>
      <c r="K31" s="981">
        <f>IF(F31=0,0,(J31/F31)*100)</f>
        <v>0</v>
      </c>
    </row>
    <row r="32" spans="1:11" ht="13.8" x14ac:dyDescent="0.3">
      <c r="A32" s="977"/>
      <c r="B32" s="571" t="s">
        <v>151</v>
      </c>
      <c r="C32" s="557"/>
      <c r="D32" s="714">
        <f>Import_M!D63</f>
        <v>0</v>
      </c>
      <c r="E32" s="1"/>
      <c r="F32" s="1011"/>
      <c r="G32" s="711"/>
      <c r="H32" s="714">
        <f>Import_M!F63</f>
        <v>0</v>
      </c>
      <c r="I32" s="1"/>
      <c r="J32" s="1011"/>
      <c r="K32" s="1012"/>
    </row>
    <row r="33" spans="1:11" ht="13.8" x14ac:dyDescent="0.3">
      <c r="A33" s="977" t="s">
        <v>391</v>
      </c>
      <c r="B33" s="712" t="s">
        <v>392</v>
      </c>
      <c r="C33" s="713"/>
      <c r="D33" s="714">
        <f>Import_O!D24</f>
        <v>0</v>
      </c>
      <c r="E33" s="715"/>
      <c r="F33" s="1011">
        <f>IF(D34=0,0,(D33/D34)*100)</f>
        <v>0</v>
      </c>
      <c r="G33" s="716"/>
      <c r="H33" s="714">
        <f>Import_O!F24</f>
        <v>0</v>
      </c>
      <c r="I33" s="715"/>
      <c r="J33" s="1011">
        <f>IF(H34=0,0,(H33/H34)*100)</f>
        <v>0</v>
      </c>
      <c r="K33" s="981">
        <f>IF(F33=0,0,(J33/F33)*100)</f>
        <v>0</v>
      </c>
    </row>
    <row r="34" spans="1:11" ht="13.8" x14ac:dyDescent="0.3">
      <c r="A34" s="977"/>
      <c r="B34" s="557" t="s">
        <v>284</v>
      </c>
      <c r="C34" s="709"/>
      <c r="D34" s="714">
        <f>Import_O!D5</f>
        <v>0</v>
      </c>
      <c r="E34" s="710"/>
      <c r="F34" s="1011"/>
      <c r="G34" s="717"/>
      <c r="H34" s="714">
        <f>Import_O!F5</f>
        <v>0</v>
      </c>
      <c r="I34" s="710"/>
      <c r="J34" s="1011"/>
      <c r="K34" s="1012"/>
    </row>
    <row r="35" spans="1:11" ht="13.8" x14ac:dyDescent="0.3">
      <c r="A35" s="977" t="s">
        <v>393</v>
      </c>
      <c r="B35" s="574" t="s">
        <v>392</v>
      </c>
      <c r="C35" s="712"/>
      <c r="D35" s="714">
        <f>Import_O!D24</f>
        <v>0</v>
      </c>
      <c r="E35" s="1"/>
      <c r="F35" s="1011">
        <f>IF(D36=0,0,(D35/D36)*100)</f>
        <v>0</v>
      </c>
      <c r="G35" s="711"/>
      <c r="H35" s="714">
        <f>Import_O!F24</f>
        <v>0</v>
      </c>
      <c r="I35" s="1"/>
      <c r="J35" s="1011">
        <f>IF(H36=0,0,(H35/H36)*100)</f>
        <v>0</v>
      </c>
      <c r="K35" s="981">
        <f>IF(F35=0,0,(J35/F35)*100)</f>
        <v>0</v>
      </c>
    </row>
    <row r="36" spans="1:11" ht="13.8" x14ac:dyDescent="0.3">
      <c r="A36" s="977"/>
      <c r="B36" s="571" t="s">
        <v>151</v>
      </c>
      <c r="C36" s="557"/>
      <c r="D36" s="714">
        <f>Import_M!D63</f>
        <v>0</v>
      </c>
      <c r="E36" s="1"/>
      <c r="F36" s="1011"/>
      <c r="G36" s="711"/>
      <c r="H36" s="714">
        <f>Import_M!F63</f>
        <v>0</v>
      </c>
      <c r="I36" s="1"/>
      <c r="J36" s="1011"/>
      <c r="K36" s="1012"/>
    </row>
    <row r="37" spans="1:11" ht="13.8" x14ac:dyDescent="0.3">
      <c r="A37" s="977" t="s">
        <v>394</v>
      </c>
      <c r="B37" s="574" t="s">
        <v>392</v>
      </c>
      <c r="C37" s="713"/>
      <c r="D37" s="714">
        <f>Import_O!D24</f>
        <v>0</v>
      </c>
      <c r="E37" s="715"/>
      <c r="F37" s="1011">
        <f>IF(D38=0,0,(D37/D38)*100)</f>
        <v>0</v>
      </c>
      <c r="G37" s="716"/>
      <c r="H37" s="714">
        <f>Import_O!F24</f>
        <v>0</v>
      </c>
      <c r="I37" s="715"/>
      <c r="J37" s="1011">
        <f>IF(H38=0,0,(H37/H38)*100)</f>
        <v>0</v>
      </c>
      <c r="K37" s="981">
        <f>IF(F37=0,0,(J37/F37)*100)</f>
        <v>0</v>
      </c>
    </row>
    <row r="38" spans="1:11" ht="13.8" x14ac:dyDescent="0.3">
      <c r="A38" s="978"/>
      <c r="B38" s="564" t="s">
        <v>395</v>
      </c>
      <c r="C38" s="718"/>
      <c r="D38" s="719">
        <f>Import_M!D62</f>
        <v>0</v>
      </c>
      <c r="E38" s="720"/>
      <c r="F38" s="1013"/>
      <c r="G38" s="721"/>
      <c r="H38" s="719">
        <f>Import_M!F62</f>
        <v>0</v>
      </c>
      <c r="I38" s="720"/>
      <c r="J38" s="1013"/>
      <c r="K38" s="1014"/>
    </row>
  </sheetData>
  <mergeCells count="63">
    <mergeCell ref="A6:K6"/>
    <mergeCell ref="A9:A10"/>
    <mergeCell ref="B9:B10"/>
    <mergeCell ref="C9:F9"/>
    <mergeCell ref="G9:J9"/>
    <mergeCell ref="C10:E10"/>
    <mergeCell ref="G10:I10"/>
    <mergeCell ref="A11:A12"/>
    <mergeCell ref="F11:F12"/>
    <mergeCell ref="J11:J12"/>
    <mergeCell ref="K11:K12"/>
    <mergeCell ref="A13:A14"/>
    <mergeCell ref="F13:F14"/>
    <mergeCell ref="J13:J14"/>
    <mergeCell ref="K13:K14"/>
    <mergeCell ref="A15:A16"/>
    <mergeCell ref="F15:F16"/>
    <mergeCell ref="J15:J16"/>
    <mergeCell ref="K15:K16"/>
    <mergeCell ref="A17:A18"/>
    <mergeCell ref="F17:F18"/>
    <mergeCell ref="J17:J18"/>
    <mergeCell ref="K17:K18"/>
    <mergeCell ref="A19:A20"/>
    <mergeCell ref="F19:F20"/>
    <mergeCell ref="J19:J20"/>
    <mergeCell ref="K19:K20"/>
    <mergeCell ref="A21:A22"/>
    <mergeCell ref="F21:F22"/>
    <mergeCell ref="J21:J22"/>
    <mergeCell ref="K21:K22"/>
    <mergeCell ref="A23:A24"/>
    <mergeCell ref="F23:F24"/>
    <mergeCell ref="J23:J24"/>
    <mergeCell ref="K23:K24"/>
    <mergeCell ref="A25:A26"/>
    <mergeCell ref="F25:F26"/>
    <mergeCell ref="J25:J26"/>
    <mergeCell ref="K25:K26"/>
    <mergeCell ref="A27:A28"/>
    <mergeCell ref="F27:F28"/>
    <mergeCell ref="J27:J28"/>
    <mergeCell ref="K27:K28"/>
    <mergeCell ref="A29:A30"/>
    <mergeCell ref="F29:F30"/>
    <mergeCell ref="J29:J30"/>
    <mergeCell ref="K29:K30"/>
    <mergeCell ref="A31:A32"/>
    <mergeCell ref="F31:F32"/>
    <mergeCell ref="J31:J32"/>
    <mergeCell ref="K31:K32"/>
    <mergeCell ref="A33:A34"/>
    <mergeCell ref="F33:F34"/>
    <mergeCell ref="J33:J34"/>
    <mergeCell ref="K33:K34"/>
    <mergeCell ref="A35:A36"/>
    <mergeCell ref="F35:F36"/>
    <mergeCell ref="J35:J36"/>
    <mergeCell ref="K35:K36"/>
    <mergeCell ref="A37:A38"/>
    <mergeCell ref="F37:F38"/>
    <mergeCell ref="J37:J38"/>
    <mergeCell ref="K37:K38"/>
  </mergeCells>
  <hyperlinks>
    <hyperlink ref="L2" location="TARTALOM!A1" display=" &lt; Tartalom" xr:uid="{00000000-0004-0000-1500-000000000000}"/>
  </hyperlinks>
  <pageMargins left="0.74803149606299202" right="0.74803149606299202" top="0.98425196850393704" bottom="0.98425196850393704" header="0.511811023622047" footer="0.511811023622047"/>
  <pageSetup paperSize="9" scale="92" orientation="landscape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D36"/>
  <sheetViews>
    <sheetView showGridLines="0" workbookViewId="0"/>
  </sheetViews>
  <sheetFormatPr defaultColWidth="8.90625" defaultRowHeight="16.5" customHeight="1" x14ac:dyDescent="0.25"/>
  <cols>
    <col min="1" max="1" width="45.08984375" style="180" customWidth="1"/>
    <col min="2" max="2" width="2.1796875" style="180" customWidth="1"/>
    <col min="3" max="3" width="20.1796875" style="727" customWidth="1"/>
    <col min="4" max="4" width="8.90625" style="180" customWidth="1"/>
    <col min="5" max="16384" width="8.90625" style="180"/>
  </cols>
  <sheetData>
    <row r="1" spans="1:4" ht="13.8" x14ac:dyDescent="0.25">
      <c r="A1" s="129" t="s">
        <v>63</v>
      </c>
      <c r="B1" s="131"/>
      <c r="C1" s="722"/>
    </row>
    <row r="2" spans="1:4" ht="13.8" x14ac:dyDescent="0.25">
      <c r="A2" s="856" t="s">
        <v>433</v>
      </c>
      <c r="B2" s="856"/>
      <c r="C2" s="856"/>
      <c r="D2" s="464" t="s">
        <v>68</v>
      </c>
    </row>
    <row r="3" spans="1:4" ht="13.8" x14ac:dyDescent="0.25">
      <c r="A3" s="5"/>
      <c r="B3" s="131"/>
      <c r="C3" s="722"/>
    </row>
    <row r="4" spans="1:4" ht="13.8" x14ac:dyDescent="0.25">
      <c r="A4" s="1021">
        <f>Alapa!C17</f>
        <v>0</v>
      </c>
      <c r="B4" s="1021"/>
      <c r="C4" s="1021"/>
    </row>
    <row r="5" spans="1:4" ht="13.8" x14ac:dyDescent="0.25">
      <c r="A5" s="856" t="str">
        <f>Alapa!C11&amp;". évi beszámolójából"</f>
        <v>. évi beszámolójából</v>
      </c>
      <c r="B5" s="856"/>
      <c r="C5" s="856"/>
      <c r="D5" s="467"/>
    </row>
    <row r="6" spans="1:4" ht="13.8" x14ac:dyDescent="0.25">
      <c r="A6" s="131"/>
      <c r="B6" s="131"/>
      <c r="C6" s="723"/>
      <c r="D6" s="467"/>
    </row>
    <row r="7" spans="1:4" ht="13.8" x14ac:dyDescent="0.25">
      <c r="A7" s="131"/>
      <c r="B7" s="131"/>
      <c r="C7" s="723"/>
      <c r="D7" s="467"/>
    </row>
    <row r="8" spans="1:4" ht="13.8" x14ac:dyDescent="0.25">
      <c r="A8" s="129" t="s">
        <v>434</v>
      </c>
      <c r="B8" s="129"/>
      <c r="C8" s="724">
        <f>Import_O!F5</f>
        <v>0</v>
      </c>
    </row>
    <row r="9" spans="1:4" ht="13.8" x14ac:dyDescent="0.25">
      <c r="A9" s="129" t="s">
        <v>435</v>
      </c>
      <c r="B9" s="129"/>
      <c r="C9" s="724">
        <f>Import_M!F62</f>
        <v>0</v>
      </c>
    </row>
    <row r="10" spans="1:4" ht="13.8" x14ac:dyDescent="0.25">
      <c r="A10" s="129" t="s">
        <v>436</v>
      </c>
      <c r="B10" s="129"/>
      <c r="C10" s="722">
        <f>Alapa!C32</f>
        <v>0</v>
      </c>
    </row>
    <row r="11" spans="1:4" ht="13.8" x14ac:dyDescent="0.25">
      <c r="A11" s="129" t="s">
        <v>437</v>
      </c>
      <c r="B11" s="129"/>
      <c r="C11" s="724">
        <f>Import_M!F73</f>
        <v>0</v>
      </c>
    </row>
    <row r="12" spans="1:4" ht="13.8" x14ac:dyDescent="0.25">
      <c r="A12" s="129"/>
      <c r="B12" s="129"/>
      <c r="C12" s="724"/>
    </row>
    <row r="13" spans="1:4" ht="13.8" x14ac:dyDescent="0.25">
      <c r="A13" s="129" t="s">
        <v>438</v>
      </c>
      <c r="B13" s="129"/>
      <c r="C13" s="724">
        <f>Alapa!C13</f>
        <v>0</v>
      </c>
    </row>
    <row r="14" spans="1:4" ht="13.8" x14ac:dyDescent="0.25">
      <c r="A14" s="129"/>
      <c r="B14" s="129"/>
      <c r="C14" s="722"/>
    </row>
    <row r="15" spans="1:4" ht="18" customHeight="1" x14ac:dyDescent="0.25">
      <c r="A15" s="26" t="s">
        <v>439</v>
      </c>
      <c r="B15" s="26"/>
      <c r="C15" s="722">
        <f>Alapa!C29</f>
        <v>0</v>
      </c>
    </row>
    <row r="16" spans="1:4" ht="24.75" customHeight="1" x14ac:dyDescent="0.25">
      <c r="A16" s="26" t="s">
        <v>440</v>
      </c>
      <c r="B16" s="26"/>
      <c r="C16" s="722">
        <f>Alapa!C30</f>
        <v>0</v>
      </c>
    </row>
    <row r="17" spans="1:4" ht="33" customHeight="1" x14ac:dyDescent="0.25">
      <c r="A17" s="725" t="s">
        <v>441</v>
      </c>
      <c r="B17" s="725"/>
      <c r="C17" s="722">
        <f>Alapa!C31</f>
        <v>0</v>
      </c>
    </row>
    <row r="18" spans="1:4" ht="13.8" x14ac:dyDescent="0.25">
      <c r="A18" s="131"/>
      <c r="B18" s="131"/>
      <c r="C18" s="722"/>
    </row>
    <row r="19" spans="1:4" ht="13.8" x14ac:dyDescent="0.25">
      <c r="A19" s="129" t="s">
        <v>442</v>
      </c>
      <c r="B19" s="129"/>
      <c r="C19" s="724">
        <f>Import_M!F3</f>
        <v>0</v>
      </c>
    </row>
    <row r="20" spans="1:4" ht="13.8" x14ac:dyDescent="0.25">
      <c r="A20" s="129" t="s">
        <v>443</v>
      </c>
      <c r="B20" s="129"/>
      <c r="C20" s="724">
        <f>Import_M!F31</f>
        <v>0</v>
      </c>
    </row>
    <row r="21" spans="1:4" ht="13.8" x14ac:dyDescent="0.25">
      <c r="A21" s="129" t="s">
        <v>444</v>
      </c>
      <c r="B21" s="129"/>
      <c r="C21" s="724">
        <f>Import_M!F58</f>
        <v>0</v>
      </c>
    </row>
    <row r="22" spans="1:4" ht="13.8" x14ac:dyDescent="0.25">
      <c r="A22" s="129" t="s">
        <v>445</v>
      </c>
      <c r="B22" s="129"/>
      <c r="C22" s="724">
        <f>Import_M!F62</f>
        <v>0</v>
      </c>
      <c r="D22" s="464"/>
    </row>
    <row r="23" spans="1:4" ht="13.8" x14ac:dyDescent="0.25">
      <c r="A23" s="129"/>
      <c r="B23" s="129"/>
      <c r="C23" s="722"/>
    </row>
    <row r="24" spans="1:4" ht="13.8" x14ac:dyDescent="0.25">
      <c r="A24" s="129" t="s">
        <v>446</v>
      </c>
      <c r="B24" s="129"/>
      <c r="C24" s="724">
        <f>Import_M!F63</f>
        <v>0</v>
      </c>
    </row>
    <row r="25" spans="1:4" ht="13.8" x14ac:dyDescent="0.25">
      <c r="A25" s="129" t="s">
        <v>447</v>
      </c>
      <c r="B25" s="129"/>
      <c r="C25" s="724">
        <f>Import_M!F64</f>
        <v>0</v>
      </c>
    </row>
    <row r="26" spans="1:4" ht="13.8" x14ac:dyDescent="0.25">
      <c r="A26" s="129" t="s">
        <v>448</v>
      </c>
      <c r="B26" s="129"/>
      <c r="C26" s="724">
        <f>Import_M!F74</f>
        <v>0</v>
      </c>
      <c r="D26" s="467"/>
    </row>
    <row r="27" spans="1:4" ht="13.8" x14ac:dyDescent="0.25">
      <c r="A27" s="129" t="s">
        <v>449</v>
      </c>
      <c r="B27" s="129"/>
      <c r="C27" s="724">
        <f>Import_M!F78</f>
        <v>0</v>
      </c>
      <c r="D27" s="467"/>
    </row>
    <row r="28" spans="1:4" ht="13.8" x14ac:dyDescent="0.25">
      <c r="A28" s="129" t="s">
        <v>450</v>
      </c>
      <c r="B28" s="129"/>
      <c r="C28" s="724">
        <f>Import_M!F107</f>
        <v>0</v>
      </c>
      <c r="D28" s="467"/>
    </row>
    <row r="29" spans="1:4" ht="13.8" x14ac:dyDescent="0.25">
      <c r="A29" s="129" t="s">
        <v>451</v>
      </c>
      <c r="B29" s="129"/>
      <c r="C29" s="724">
        <f>Import_M!F111</f>
        <v>0</v>
      </c>
    </row>
    <row r="30" spans="1:4" ht="13.8" x14ac:dyDescent="0.25">
      <c r="A30" s="129"/>
      <c r="B30" s="129"/>
      <c r="C30" s="722"/>
    </row>
    <row r="31" spans="1:4" ht="13.8" x14ac:dyDescent="0.25">
      <c r="A31" s="129" t="s">
        <v>452</v>
      </c>
      <c r="B31" s="129"/>
      <c r="C31" s="724">
        <f>Import_O!F24</f>
        <v>0</v>
      </c>
    </row>
    <row r="32" spans="1:4" ht="13.8" x14ac:dyDescent="0.25">
      <c r="A32" s="129" t="s">
        <v>453</v>
      </c>
      <c r="B32" s="129"/>
      <c r="C32" s="724">
        <f>Import_O!F46</f>
        <v>0</v>
      </c>
    </row>
    <row r="33" spans="1:3" ht="13.8" x14ac:dyDescent="0.25">
      <c r="A33" s="129" t="s">
        <v>454</v>
      </c>
      <c r="B33" s="129"/>
      <c r="C33" s="724">
        <f>Import_O!F47</f>
        <v>0</v>
      </c>
    </row>
    <row r="34" spans="1:3" ht="13.8" x14ac:dyDescent="0.25">
      <c r="A34" s="129" t="s">
        <v>455</v>
      </c>
      <c r="B34" s="129"/>
      <c r="C34" s="724">
        <f>Import_O!F49</f>
        <v>0</v>
      </c>
    </row>
    <row r="36" spans="1:3" ht="13.8" x14ac:dyDescent="0.25">
      <c r="A36" s="467"/>
      <c r="C36" s="726"/>
    </row>
  </sheetData>
  <mergeCells count="3">
    <mergeCell ref="A2:C2"/>
    <mergeCell ref="A4:C4"/>
    <mergeCell ref="A5:C5"/>
  </mergeCells>
  <hyperlinks>
    <hyperlink ref="D2" location="TARTALOM!A1" display=" &lt; Tartalom" xr:uid="{00000000-0004-0000-1600-000000000000}"/>
  </hyperlinks>
  <pageMargins left="0.7" right="0.7" top="0.75" bottom="0.75" header="0.3" footer="0.3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F491"/>
  <sheetViews>
    <sheetView topLeftCell="A418" workbookViewId="0"/>
  </sheetViews>
  <sheetFormatPr defaultColWidth="8.90625" defaultRowHeight="13.5" customHeight="1" x14ac:dyDescent="0.3"/>
  <cols>
    <col min="1" max="1" width="5.90625" style="844" customWidth="1"/>
    <col min="2" max="2" width="47.1796875" style="846" customWidth="1"/>
    <col min="3" max="3" width="36.54296875" style="846" customWidth="1"/>
    <col min="4" max="4" width="37" style="846" customWidth="1"/>
    <col min="5" max="5" width="10.36328125" style="846" customWidth="1"/>
    <col min="6" max="9" width="8.90625" style="846" customWidth="1"/>
    <col min="10" max="16384" width="8.90625" style="846"/>
  </cols>
  <sheetData>
    <row r="1" spans="1:6" ht="13.2" x14ac:dyDescent="0.3">
      <c r="B1" s="845" t="s">
        <v>123</v>
      </c>
      <c r="E1" s="846" t="s">
        <v>456</v>
      </c>
      <c r="F1" s="846">
        <v>2</v>
      </c>
    </row>
    <row r="2" spans="1:6" ht="13.2" x14ac:dyDescent="0.3">
      <c r="A2" s="844">
        <v>1</v>
      </c>
      <c r="B2" s="846" t="s">
        <v>457</v>
      </c>
      <c r="C2" s="846" t="s">
        <v>458</v>
      </c>
      <c r="D2" s="846" t="s">
        <v>459</v>
      </c>
    </row>
    <row r="3" spans="1:6" ht="13.2" x14ac:dyDescent="0.3">
      <c r="A3" s="844">
        <v>2</v>
      </c>
      <c r="B3" s="846" t="s">
        <v>460</v>
      </c>
      <c r="C3" s="846" t="s">
        <v>461</v>
      </c>
      <c r="D3" s="846" t="s">
        <v>462</v>
      </c>
    </row>
    <row r="4" spans="1:6" ht="13.2" x14ac:dyDescent="0.3">
      <c r="A4" s="844">
        <v>3</v>
      </c>
      <c r="B4" s="846" t="s">
        <v>463</v>
      </c>
      <c r="C4" s="846" t="s">
        <v>464</v>
      </c>
      <c r="D4" s="846" t="s">
        <v>465</v>
      </c>
    </row>
    <row r="5" spans="1:6" ht="13.2" x14ac:dyDescent="0.3">
      <c r="A5" s="844">
        <v>4</v>
      </c>
      <c r="B5" s="846" t="s">
        <v>466</v>
      </c>
      <c r="C5" s="846" t="s">
        <v>467</v>
      </c>
      <c r="D5" s="846" t="s">
        <v>468</v>
      </c>
    </row>
    <row r="6" spans="1:6" ht="13.2" x14ac:dyDescent="0.3">
      <c r="A6" s="844">
        <v>5</v>
      </c>
      <c r="B6" s="846" t="s">
        <v>469</v>
      </c>
      <c r="C6" s="846" t="s">
        <v>470</v>
      </c>
      <c r="D6" s="846" t="s">
        <v>471</v>
      </c>
    </row>
    <row r="7" spans="1:6" ht="13.2" x14ac:dyDescent="0.3">
      <c r="A7" s="844">
        <v>6</v>
      </c>
      <c r="B7" s="846" t="s">
        <v>472</v>
      </c>
      <c r="C7" s="846" t="s">
        <v>473</v>
      </c>
      <c r="D7" s="846" t="s">
        <v>474</v>
      </c>
    </row>
    <row r="8" spans="1:6" ht="13.2" x14ac:dyDescent="0.3">
      <c r="A8" s="844">
        <v>7</v>
      </c>
      <c r="B8" s="846" t="s">
        <v>475</v>
      </c>
      <c r="C8" s="846" t="s">
        <v>476</v>
      </c>
      <c r="D8" s="846" t="s">
        <v>477</v>
      </c>
    </row>
    <row r="9" spans="1:6" ht="13.2" x14ac:dyDescent="0.3">
      <c r="A9" s="844">
        <v>8</v>
      </c>
      <c r="B9" s="846" t="s">
        <v>478</v>
      </c>
      <c r="C9" s="846" t="s">
        <v>479</v>
      </c>
      <c r="D9" s="846" t="s">
        <v>480</v>
      </c>
    </row>
    <row r="10" spans="1:6" ht="13.2" x14ac:dyDescent="0.3">
      <c r="A10" s="844">
        <v>9</v>
      </c>
      <c r="B10" s="846" t="s">
        <v>481</v>
      </c>
      <c r="C10" s="846" t="s">
        <v>482</v>
      </c>
      <c r="D10" s="846" t="s">
        <v>483</v>
      </c>
    </row>
    <row r="11" spans="1:6" ht="13.2" x14ac:dyDescent="0.3">
      <c r="A11" s="844">
        <v>10</v>
      </c>
      <c r="B11" s="846" t="s">
        <v>484</v>
      </c>
      <c r="C11" s="846" t="s">
        <v>485</v>
      </c>
      <c r="D11" s="846" t="s">
        <v>486</v>
      </c>
    </row>
    <row r="12" spans="1:6" ht="13.2" x14ac:dyDescent="0.3">
      <c r="A12" s="844">
        <v>11</v>
      </c>
      <c r="B12" s="846" t="s">
        <v>487</v>
      </c>
      <c r="C12" s="846" t="s">
        <v>488</v>
      </c>
      <c r="D12" s="846" t="s">
        <v>489</v>
      </c>
    </row>
    <row r="13" spans="1:6" ht="13.2" x14ac:dyDescent="0.3">
      <c r="A13" s="844">
        <v>12</v>
      </c>
      <c r="B13" s="846" t="s">
        <v>490</v>
      </c>
      <c r="C13" s="846" t="s">
        <v>491</v>
      </c>
      <c r="D13" s="846" t="s">
        <v>492</v>
      </c>
    </row>
    <row r="14" spans="1:6" ht="13.2" x14ac:dyDescent="0.3">
      <c r="A14" s="844">
        <v>13</v>
      </c>
      <c r="B14" s="846" t="s">
        <v>493</v>
      </c>
      <c r="C14" s="846" t="s">
        <v>494</v>
      </c>
      <c r="D14" s="846" t="s">
        <v>495</v>
      </c>
    </row>
    <row r="15" spans="1:6" ht="13.2" x14ac:dyDescent="0.3">
      <c r="A15" s="844">
        <v>14</v>
      </c>
      <c r="B15" s="846" t="s">
        <v>496</v>
      </c>
      <c r="C15" s="846" t="s">
        <v>497</v>
      </c>
      <c r="D15" s="846" t="s">
        <v>498</v>
      </c>
    </row>
    <row r="16" spans="1:6" ht="13.2" x14ac:dyDescent="0.3">
      <c r="A16" s="844">
        <v>15</v>
      </c>
      <c r="B16" s="846" t="s">
        <v>499</v>
      </c>
      <c r="C16" s="846" t="s">
        <v>500</v>
      </c>
      <c r="D16" s="846" t="s">
        <v>501</v>
      </c>
    </row>
    <row r="17" spans="1:4" ht="13.2" x14ac:dyDescent="0.3">
      <c r="A17" s="844">
        <v>16</v>
      </c>
      <c r="B17" s="846" t="s">
        <v>502</v>
      </c>
      <c r="C17" s="846" t="s">
        <v>503</v>
      </c>
      <c r="D17" s="846" t="s">
        <v>504</v>
      </c>
    </row>
    <row r="18" spans="1:4" ht="13.2" x14ac:dyDescent="0.3">
      <c r="A18" s="844">
        <v>17</v>
      </c>
      <c r="B18" s="846" t="s">
        <v>505</v>
      </c>
      <c r="C18" s="846" t="s">
        <v>506</v>
      </c>
      <c r="D18" s="846" t="s">
        <v>507</v>
      </c>
    </row>
    <row r="19" spans="1:4" ht="13.2" x14ac:dyDescent="0.3">
      <c r="A19" s="844">
        <v>18</v>
      </c>
      <c r="B19" s="846" t="s">
        <v>508</v>
      </c>
      <c r="C19" s="846" t="s">
        <v>509</v>
      </c>
      <c r="D19" s="846" t="s">
        <v>510</v>
      </c>
    </row>
    <row r="20" spans="1:4" ht="13.2" x14ac:dyDescent="0.3">
      <c r="A20" s="844">
        <v>19</v>
      </c>
      <c r="B20" s="846" t="s">
        <v>511</v>
      </c>
      <c r="C20" s="846" t="s">
        <v>512</v>
      </c>
      <c r="D20" s="846" t="s">
        <v>513</v>
      </c>
    </row>
    <row r="21" spans="1:4" ht="13.2" x14ac:dyDescent="0.3">
      <c r="A21" s="844">
        <v>20</v>
      </c>
      <c r="B21" s="846" t="s">
        <v>514</v>
      </c>
      <c r="C21" s="846" t="s">
        <v>515</v>
      </c>
      <c r="D21" s="846" t="s">
        <v>516</v>
      </c>
    </row>
    <row r="22" spans="1:4" ht="13.2" x14ac:dyDescent="0.3">
      <c r="A22" s="844">
        <v>21</v>
      </c>
      <c r="B22" s="846" t="s">
        <v>517</v>
      </c>
      <c r="C22" s="846" t="s">
        <v>518</v>
      </c>
      <c r="D22" s="846" t="s">
        <v>519</v>
      </c>
    </row>
    <row r="23" spans="1:4" ht="13.2" x14ac:dyDescent="0.3">
      <c r="A23" s="844">
        <v>22</v>
      </c>
      <c r="B23" s="846" t="s">
        <v>520</v>
      </c>
      <c r="C23" s="846" t="s">
        <v>521</v>
      </c>
      <c r="D23" s="846" t="s">
        <v>522</v>
      </c>
    </row>
    <row r="24" spans="1:4" ht="13.2" x14ac:dyDescent="0.3">
      <c r="A24" s="844">
        <v>23</v>
      </c>
      <c r="B24" s="846" t="s">
        <v>523</v>
      </c>
      <c r="C24" s="846" t="s">
        <v>524</v>
      </c>
      <c r="D24" s="846" t="s">
        <v>525</v>
      </c>
    </row>
    <row r="25" spans="1:4" ht="13.2" x14ac:dyDescent="0.3">
      <c r="A25" s="844">
        <v>24</v>
      </c>
      <c r="B25" s="846" t="s">
        <v>526</v>
      </c>
      <c r="C25" s="846" t="s">
        <v>527</v>
      </c>
      <c r="D25" s="846" t="s">
        <v>528</v>
      </c>
    </row>
    <row r="26" spans="1:4" ht="13.2" x14ac:dyDescent="0.3">
      <c r="A26" s="844">
        <v>25</v>
      </c>
      <c r="B26" s="846" t="s">
        <v>529</v>
      </c>
      <c r="C26" s="846" t="s">
        <v>530</v>
      </c>
      <c r="D26" s="846" t="s">
        <v>531</v>
      </c>
    </row>
    <row r="27" spans="1:4" ht="13.2" x14ac:dyDescent="0.3">
      <c r="A27" s="844">
        <v>26</v>
      </c>
      <c r="B27" s="846" t="s">
        <v>532</v>
      </c>
      <c r="C27" s="846" t="s">
        <v>533</v>
      </c>
      <c r="D27" s="846" t="s">
        <v>534</v>
      </c>
    </row>
    <row r="28" spans="1:4" ht="13.2" x14ac:dyDescent="0.3">
      <c r="A28" s="844">
        <v>27</v>
      </c>
      <c r="B28" s="846" t="s">
        <v>535</v>
      </c>
      <c r="C28" s="846" t="s">
        <v>536</v>
      </c>
      <c r="D28" s="846" t="s">
        <v>537</v>
      </c>
    </row>
    <row r="29" spans="1:4" ht="13.2" x14ac:dyDescent="0.3">
      <c r="A29" s="844">
        <v>28</v>
      </c>
      <c r="B29" s="846" t="s">
        <v>538</v>
      </c>
      <c r="C29" s="846" t="s">
        <v>539</v>
      </c>
      <c r="D29" s="846" t="s">
        <v>540</v>
      </c>
    </row>
    <row r="30" spans="1:4" ht="13.2" x14ac:dyDescent="0.3">
      <c r="A30" s="844">
        <v>29</v>
      </c>
      <c r="B30" s="846" t="s">
        <v>541</v>
      </c>
      <c r="C30" s="846" t="s">
        <v>542</v>
      </c>
      <c r="D30" s="846" t="s">
        <v>543</v>
      </c>
    </row>
    <row r="31" spans="1:4" ht="13.2" x14ac:dyDescent="0.3">
      <c r="A31" s="844">
        <v>30</v>
      </c>
      <c r="B31" s="846" t="s">
        <v>544</v>
      </c>
      <c r="C31" s="846" t="s">
        <v>545</v>
      </c>
      <c r="D31" s="846" t="s">
        <v>546</v>
      </c>
    </row>
    <row r="32" spans="1:4" ht="13.2" x14ac:dyDescent="0.3">
      <c r="A32" s="844">
        <v>31</v>
      </c>
      <c r="B32" s="846" t="s">
        <v>547</v>
      </c>
      <c r="C32" s="846" t="s">
        <v>548</v>
      </c>
      <c r="D32" s="846" t="s">
        <v>549</v>
      </c>
    </row>
    <row r="33" spans="1:4" ht="13.2" x14ac:dyDescent="0.3">
      <c r="A33" s="844">
        <v>32</v>
      </c>
      <c r="B33" s="846" t="s">
        <v>550</v>
      </c>
      <c r="C33" s="846" t="s">
        <v>551</v>
      </c>
      <c r="D33" s="846" t="s">
        <v>552</v>
      </c>
    </row>
    <row r="34" spans="1:4" ht="13.2" x14ac:dyDescent="0.3">
      <c r="A34" s="844">
        <v>33</v>
      </c>
      <c r="B34" s="846" t="s">
        <v>553</v>
      </c>
      <c r="C34" s="846" t="s">
        <v>554</v>
      </c>
      <c r="D34" s="846" t="s">
        <v>555</v>
      </c>
    </row>
    <row r="35" spans="1:4" ht="13.2" x14ac:dyDescent="0.3">
      <c r="A35" s="844">
        <v>34</v>
      </c>
      <c r="B35" s="846" t="s">
        <v>556</v>
      </c>
      <c r="C35" s="846" t="s">
        <v>557</v>
      </c>
      <c r="D35" s="846" t="s">
        <v>558</v>
      </c>
    </row>
    <row r="36" spans="1:4" ht="13.2" x14ac:dyDescent="0.3">
      <c r="A36" s="844">
        <v>35</v>
      </c>
      <c r="B36" s="846" t="s">
        <v>559</v>
      </c>
      <c r="C36" s="846" t="s">
        <v>560</v>
      </c>
      <c r="D36" s="846" t="s">
        <v>561</v>
      </c>
    </row>
    <row r="37" spans="1:4" ht="13.2" x14ac:dyDescent="0.3">
      <c r="A37" s="844">
        <v>36</v>
      </c>
      <c r="B37" s="846" t="s">
        <v>562</v>
      </c>
      <c r="C37" s="846" t="s">
        <v>563</v>
      </c>
      <c r="D37" s="846" t="s">
        <v>564</v>
      </c>
    </row>
    <row r="38" spans="1:4" ht="13.2" x14ac:dyDescent="0.3">
      <c r="A38" s="844">
        <v>37</v>
      </c>
      <c r="B38" s="846" t="s">
        <v>565</v>
      </c>
      <c r="C38" s="846" t="s">
        <v>566</v>
      </c>
      <c r="D38" s="846" t="s">
        <v>567</v>
      </c>
    </row>
    <row r="39" spans="1:4" ht="13.2" x14ac:dyDescent="0.3">
      <c r="A39" s="844">
        <v>38</v>
      </c>
      <c r="B39" s="846" t="s">
        <v>568</v>
      </c>
      <c r="C39" s="846" t="s">
        <v>569</v>
      </c>
      <c r="D39" s="846" t="s">
        <v>570</v>
      </c>
    </row>
    <row r="40" spans="1:4" ht="13.2" x14ac:dyDescent="0.3">
      <c r="A40" s="844">
        <v>39</v>
      </c>
      <c r="B40" s="846" t="s">
        <v>571</v>
      </c>
      <c r="C40" s="846" t="s">
        <v>572</v>
      </c>
      <c r="D40" s="846" t="s">
        <v>573</v>
      </c>
    </row>
    <row r="41" spans="1:4" ht="13.2" x14ac:dyDescent="0.3">
      <c r="A41" s="844">
        <v>40</v>
      </c>
      <c r="B41" s="846" t="s">
        <v>574</v>
      </c>
      <c r="C41" s="846" t="s">
        <v>575</v>
      </c>
      <c r="D41" s="846" t="s">
        <v>576</v>
      </c>
    </row>
    <row r="42" spans="1:4" ht="13.2" x14ac:dyDescent="0.3">
      <c r="A42" s="844">
        <v>41</v>
      </c>
      <c r="B42" s="846" t="s">
        <v>577</v>
      </c>
      <c r="C42" s="846" t="s">
        <v>578</v>
      </c>
      <c r="D42" s="846" t="s">
        <v>579</v>
      </c>
    </row>
    <row r="43" spans="1:4" ht="13.2" x14ac:dyDescent="0.3">
      <c r="A43" s="844">
        <v>42</v>
      </c>
      <c r="B43" s="846" t="s">
        <v>580</v>
      </c>
      <c r="C43" s="846" t="s">
        <v>581</v>
      </c>
      <c r="D43" s="846" t="s">
        <v>582</v>
      </c>
    </row>
    <row r="44" spans="1:4" ht="13.2" x14ac:dyDescent="0.3">
      <c r="A44" s="844">
        <v>43</v>
      </c>
      <c r="B44" s="846" t="s">
        <v>583</v>
      </c>
      <c r="C44" s="846" t="s">
        <v>584</v>
      </c>
      <c r="D44" s="846" t="s">
        <v>585</v>
      </c>
    </row>
    <row r="45" spans="1:4" ht="13.2" x14ac:dyDescent="0.3">
      <c r="A45" s="844">
        <v>44</v>
      </c>
      <c r="B45" s="846" t="s">
        <v>586</v>
      </c>
      <c r="C45" s="846" t="s">
        <v>587</v>
      </c>
      <c r="D45" s="846" t="s">
        <v>588</v>
      </c>
    </row>
    <row r="46" spans="1:4" ht="13.2" x14ac:dyDescent="0.3">
      <c r="A46" s="844">
        <v>45</v>
      </c>
      <c r="B46" s="846" t="s">
        <v>589</v>
      </c>
      <c r="C46" s="846" t="s">
        <v>590</v>
      </c>
      <c r="D46" s="846" t="s">
        <v>591</v>
      </c>
    </row>
    <row r="47" spans="1:4" ht="13.2" x14ac:dyDescent="0.3">
      <c r="A47" s="844">
        <v>46</v>
      </c>
      <c r="B47" s="846" t="s">
        <v>592</v>
      </c>
      <c r="C47" s="846" t="s">
        <v>593</v>
      </c>
      <c r="D47" s="846" t="s">
        <v>594</v>
      </c>
    </row>
    <row r="48" spans="1:4" ht="13.2" x14ac:dyDescent="0.3">
      <c r="A48" s="844">
        <v>47</v>
      </c>
      <c r="B48" s="846" t="s">
        <v>595</v>
      </c>
      <c r="C48" s="846" t="s">
        <v>596</v>
      </c>
      <c r="D48" s="846" t="s">
        <v>597</v>
      </c>
    </row>
    <row r="49" spans="1:4" ht="13.2" x14ac:dyDescent="0.3">
      <c r="A49" s="844">
        <v>48</v>
      </c>
      <c r="B49" s="846" t="s">
        <v>598</v>
      </c>
      <c r="C49" s="846" t="s">
        <v>599</v>
      </c>
      <c r="D49" s="846" t="s">
        <v>600</v>
      </c>
    </row>
    <row r="50" spans="1:4" ht="13.2" x14ac:dyDescent="0.3">
      <c r="A50" s="844">
        <v>49</v>
      </c>
      <c r="B50" s="846" t="s">
        <v>601</v>
      </c>
      <c r="C50" s="846" t="s">
        <v>602</v>
      </c>
      <c r="D50" s="846" t="s">
        <v>603</v>
      </c>
    </row>
    <row r="51" spans="1:4" ht="13.2" x14ac:dyDescent="0.3">
      <c r="A51" s="844">
        <v>50</v>
      </c>
      <c r="B51" s="846" t="s">
        <v>604</v>
      </c>
      <c r="C51" s="846" t="s">
        <v>605</v>
      </c>
      <c r="D51" s="846" t="s">
        <v>606</v>
      </c>
    </row>
    <row r="52" spans="1:4" ht="13.2" x14ac:dyDescent="0.3">
      <c r="A52" s="844">
        <v>51</v>
      </c>
      <c r="B52" s="846" t="s">
        <v>607</v>
      </c>
      <c r="C52" s="846" t="s">
        <v>608</v>
      </c>
      <c r="D52" s="846" t="s">
        <v>609</v>
      </c>
    </row>
    <row r="53" spans="1:4" ht="13.2" x14ac:dyDescent="0.3">
      <c r="A53" s="844">
        <v>52</v>
      </c>
      <c r="B53" s="846" t="s">
        <v>610</v>
      </c>
      <c r="C53" s="846" t="s">
        <v>611</v>
      </c>
      <c r="D53" s="846" t="s">
        <v>612</v>
      </c>
    </row>
    <row r="54" spans="1:4" ht="13.2" x14ac:dyDescent="0.3">
      <c r="A54" s="844">
        <v>53</v>
      </c>
      <c r="B54" s="846" t="s">
        <v>613</v>
      </c>
      <c r="C54" s="846" t="s">
        <v>614</v>
      </c>
      <c r="D54" s="846" t="s">
        <v>615</v>
      </c>
    </row>
    <row r="55" spans="1:4" ht="13.2" x14ac:dyDescent="0.3">
      <c r="A55" s="844">
        <v>54</v>
      </c>
      <c r="B55" s="846" t="s">
        <v>616</v>
      </c>
      <c r="C55" s="846" t="s">
        <v>617</v>
      </c>
      <c r="D55" s="846" t="s">
        <v>618</v>
      </c>
    </row>
    <row r="56" spans="1:4" ht="13.2" x14ac:dyDescent="0.3">
      <c r="A56" s="844">
        <v>55</v>
      </c>
      <c r="B56" s="846" t="s">
        <v>619</v>
      </c>
      <c r="C56" s="846" t="s">
        <v>620</v>
      </c>
      <c r="D56" s="846" t="s">
        <v>621</v>
      </c>
    </row>
    <row r="57" spans="1:4" ht="13.2" x14ac:dyDescent="0.3">
      <c r="A57" s="844">
        <v>56</v>
      </c>
      <c r="B57" s="846" t="s">
        <v>622</v>
      </c>
      <c r="C57" s="846" t="s">
        <v>623</v>
      </c>
      <c r="D57" s="846" t="s">
        <v>624</v>
      </c>
    </row>
    <row r="58" spans="1:4" ht="13.2" x14ac:dyDescent="0.3">
      <c r="A58" s="844">
        <v>57</v>
      </c>
      <c r="B58" s="846" t="s">
        <v>625</v>
      </c>
      <c r="C58" s="846" t="s">
        <v>626</v>
      </c>
      <c r="D58" s="846" t="s">
        <v>627</v>
      </c>
    </row>
    <row r="59" spans="1:4" ht="13.2" x14ac:dyDescent="0.3">
      <c r="A59" s="844">
        <v>58</v>
      </c>
      <c r="B59" s="846" t="s">
        <v>628</v>
      </c>
      <c r="C59" s="846" t="s">
        <v>629</v>
      </c>
      <c r="D59" s="846" t="s">
        <v>630</v>
      </c>
    </row>
    <row r="60" spans="1:4" ht="13.2" x14ac:dyDescent="0.3">
      <c r="A60" s="844">
        <v>59</v>
      </c>
      <c r="B60" s="846" t="s">
        <v>631</v>
      </c>
      <c r="C60" s="846" t="s">
        <v>632</v>
      </c>
      <c r="D60" s="846" t="s">
        <v>633</v>
      </c>
    </row>
    <row r="61" spans="1:4" ht="13.2" x14ac:dyDescent="0.3">
      <c r="A61" s="844">
        <v>60</v>
      </c>
      <c r="B61" s="846" t="s">
        <v>634</v>
      </c>
      <c r="C61" s="846" t="s">
        <v>635</v>
      </c>
      <c r="D61" s="846" t="s">
        <v>636</v>
      </c>
    </row>
    <row r="62" spans="1:4" ht="13.2" x14ac:dyDescent="0.3">
      <c r="A62" s="844">
        <v>61</v>
      </c>
      <c r="B62" s="846" t="s">
        <v>637</v>
      </c>
      <c r="C62" s="846" t="s">
        <v>638</v>
      </c>
      <c r="D62" s="846" t="s">
        <v>639</v>
      </c>
    </row>
    <row r="63" spans="1:4" ht="13.2" x14ac:dyDescent="0.3">
      <c r="A63" s="844">
        <v>62</v>
      </c>
      <c r="B63" s="846" t="s">
        <v>640</v>
      </c>
      <c r="C63" s="846" t="s">
        <v>641</v>
      </c>
      <c r="D63" s="846" t="s">
        <v>642</v>
      </c>
    </row>
    <row r="64" spans="1:4" ht="13.2" x14ac:dyDescent="0.3">
      <c r="A64" s="844">
        <v>63</v>
      </c>
      <c r="B64" s="846" t="s">
        <v>643</v>
      </c>
      <c r="C64" s="846" t="s">
        <v>644</v>
      </c>
      <c r="D64" s="846" t="s">
        <v>645</v>
      </c>
    </row>
    <row r="65" spans="1:4" ht="13.2" x14ac:dyDescent="0.3">
      <c r="A65" s="844">
        <v>64</v>
      </c>
      <c r="B65" s="846" t="s">
        <v>646</v>
      </c>
      <c r="C65" s="846" t="s">
        <v>647</v>
      </c>
      <c r="D65" s="846" t="s">
        <v>648</v>
      </c>
    </row>
    <row r="66" spans="1:4" ht="13.2" x14ac:dyDescent="0.3">
      <c r="A66" s="844">
        <v>65</v>
      </c>
      <c r="B66" s="846" t="s">
        <v>649</v>
      </c>
      <c r="C66" s="846" t="s">
        <v>650</v>
      </c>
      <c r="D66" s="846" t="s">
        <v>651</v>
      </c>
    </row>
    <row r="67" spans="1:4" ht="13.2" x14ac:dyDescent="0.3">
      <c r="A67" s="844">
        <v>66</v>
      </c>
      <c r="B67" s="846" t="s">
        <v>652</v>
      </c>
      <c r="C67" s="846" t="s">
        <v>653</v>
      </c>
      <c r="D67" s="846" t="s">
        <v>654</v>
      </c>
    </row>
    <row r="68" spans="1:4" ht="13.2" x14ac:dyDescent="0.3">
      <c r="A68" s="844">
        <v>67</v>
      </c>
      <c r="B68" s="846" t="s">
        <v>655</v>
      </c>
      <c r="C68" s="846" t="s">
        <v>656</v>
      </c>
      <c r="D68" s="846" t="s">
        <v>657</v>
      </c>
    </row>
    <row r="69" spans="1:4" ht="13.2" x14ac:dyDescent="0.3">
      <c r="A69" s="844">
        <v>68</v>
      </c>
      <c r="B69" s="846" t="s">
        <v>658</v>
      </c>
      <c r="C69" s="846" t="s">
        <v>659</v>
      </c>
      <c r="D69" s="846" t="s">
        <v>660</v>
      </c>
    </row>
    <row r="70" spans="1:4" ht="13.2" x14ac:dyDescent="0.3">
      <c r="A70" s="844">
        <v>69</v>
      </c>
      <c r="B70" s="846" t="s">
        <v>661</v>
      </c>
      <c r="C70" s="846" t="s">
        <v>662</v>
      </c>
      <c r="D70" s="846" t="s">
        <v>663</v>
      </c>
    </row>
    <row r="71" spans="1:4" ht="13.2" x14ac:dyDescent="0.3">
      <c r="A71" s="844">
        <v>70</v>
      </c>
      <c r="B71" s="846" t="s">
        <v>664</v>
      </c>
      <c r="C71" s="846" t="s">
        <v>665</v>
      </c>
      <c r="D71" s="846" t="s">
        <v>666</v>
      </c>
    </row>
    <row r="72" spans="1:4" ht="13.2" x14ac:dyDescent="0.3">
      <c r="A72" s="844">
        <v>71</v>
      </c>
      <c r="B72" s="846" t="s">
        <v>667</v>
      </c>
      <c r="C72" s="846" t="s">
        <v>668</v>
      </c>
      <c r="D72" s="846" t="s">
        <v>669</v>
      </c>
    </row>
    <row r="73" spans="1:4" ht="13.2" x14ac:dyDescent="0.3">
      <c r="A73" s="844">
        <v>72</v>
      </c>
      <c r="B73" s="846" t="s">
        <v>670</v>
      </c>
      <c r="C73" s="846" t="s">
        <v>671</v>
      </c>
      <c r="D73" s="846" t="s">
        <v>672</v>
      </c>
    </row>
    <row r="74" spans="1:4" ht="13.2" x14ac:dyDescent="0.3">
      <c r="A74" s="844">
        <v>73</v>
      </c>
      <c r="B74" s="846" t="s">
        <v>673</v>
      </c>
      <c r="C74" s="846" t="s">
        <v>674</v>
      </c>
      <c r="D74" s="846" t="s">
        <v>675</v>
      </c>
    </row>
    <row r="75" spans="1:4" ht="13.2" x14ac:dyDescent="0.3">
      <c r="A75" s="844">
        <v>74</v>
      </c>
      <c r="B75" s="846" t="s">
        <v>676</v>
      </c>
      <c r="C75" s="846" t="s">
        <v>677</v>
      </c>
      <c r="D75" s="846" t="s">
        <v>678</v>
      </c>
    </row>
    <row r="76" spans="1:4" ht="13.2" x14ac:dyDescent="0.3">
      <c r="A76" s="844">
        <v>75</v>
      </c>
      <c r="B76" s="846" t="s">
        <v>679</v>
      </c>
      <c r="C76" s="846" t="s">
        <v>680</v>
      </c>
      <c r="D76" s="846" t="s">
        <v>681</v>
      </c>
    </row>
    <row r="77" spans="1:4" ht="13.2" x14ac:dyDescent="0.3">
      <c r="A77" s="844">
        <v>76</v>
      </c>
      <c r="B77" s="846" t="s">
        <v>682</v>
      </c>
      <c r="C77" s="846" t="s">
        <v>683</v>
      </c>
      <c r="D77" s="846" t="s">
        <v>684</v>
      </c>
    </row>
    <row r="78" spans="1:4" ht="13.2" x14ac:dyDescent="0.3">
      <c r="A78" s="844">
        <v>77</v>
      </c>
      <c r="B78" s="846" t="s">
        <v>685</v>
      </c>
      <c r="C78" s="846" t="s">
        <v>686</v>
      </c>
      <c r="D78" s="846" t="s">
        <v>687</v>
      </c>
    </row>
    <row r="79" spans="1:4" ht="13.2" x14ac:dyDescent="0.3">
      <c r="A79" s="844">
        <v>78</v>
      </c>
      <c r="B79" s="846" t="s">
        <v>688</v>
      </c>
      <c r="C79" s="846" t="s">
        <v>689</v>
      </c>
      <c r="D79" s="846" t="s">
        <v>690</v>
      </c>
    </row>
    <row r="80" spans="1:4" ht="13.2" x14ac:dyDescent="0.3">
      <c r="A80" s="844">
        <v>79</v>
      </c>
      <c r="B80" s="846" t="s">
        <v>691</v>
      </c>
      <c r="C80" s="846" t="s">
        <v>692</v>
      </c>
      <c r="D80" s="846" t="s">
        <v>693</v>
      </c>
    </row>
    <row r="81" spans="1:4" ht="13.2" x14ac:dyDescent="0.3">
      <c r="A81" s="844">
        <v>80</v>
      </c>
      <c r="B81" s="846" t="s">
        <v>694</v>
      </c>
      <c r="C81" s="846" t="s">
        <v>695</v>
      </c>
      <c r="D81" s="846" t="s">
        <v>696</v>
      </c>
    </row>
    <row r="82" spans="1:4" ht="13.2" x14ac:dyDescent="0.3">
      <c r="A82" s="844">
        <v>81</v>
      </c>
      <c r="B82" s="846" t="s">
        <v>697</v>
      </c>
      <c r="C82" s="846" t="s">
        <v>698</v>
      </c>
      <c r="D82" s="846" t="s">
        <v>699</v>
      </c>
    </row>
    <row r="83" spans="1:4" ht="13.2" x14ac:dyDescent="0.3">
      <c r="A83" s="844">
        <v>82</v>
      </c>
      <c r="B83" s="846" t="s">
        <v>700</v>
      </c>
      <c r="C83" s="846" t="s">
        <v>701</v>
      </c>
      <c r="D83" s="846" t="s">
        <v>702</v>
      </c>
    </row>
    <row r="84" spans="1:4" ht="13.2" x14ac:dyDescent="0.3">
      <c r="A84" s="844">
        <v>83</v>
      </c>
      <c r="B84" s="846" t="s">
        <v>703</v>
      </c>
      <c r="C84" s="846" t="s">
        <v>704</v>
      </c>
      <c r="D84" s="846" t="s">
        <v>705</v>
      </c>
    </row>
    <row r="85" spans="1:4" ht="13.2" x14ac:dyDescent="0.3">
      <c r="A85" s="844">
        <v>84</v>
      </c>
      <c r="B85" s="846" t="s">
        <v>706</v>
      </c>
      <c r="C85" s="846" t="s">
        <v>707</v>
      </c>
      <c r="D85" s="846" t="s">
        <v>708</v>
      </c>
    </row>
    <row r="86" spans="1:4" ht="13.2" x14ac:dyDescent="0.3">
      <c r="A86" s="844">
        <v>85</v>
      </c>
      <c r="B86" s="846" t="s">
        <v>709</v>
      </c>
      <c r="C86" s="846" t="s">
        <v>710</v>
      </c>
      <c r="D86" s="846" t="s">
        <v>711</v>
      </c>
    </row>
    <row r="87" spans="1:4" ht="13.2" x14ac:dyDescent="0.3">
      <c r="A87" s="844">
        <v>86</v>
      </c>
      <c r="B87" s="846" t="s">
        <v>712</v>
      </c>
      <c r="C87" s="846" t="s">
        <v>713</v>
      </c>
      <c r="D87" s="846" t="s">
        <v>714</v>
      </c>
    </row>
    <row r="88" spans="1:4" ht="13.2" x14ac:dyDescent="0.3">
      <c r="A88" s="844">
        <v>87</v>
      </c>
      <c r="B88" s="846" t="s">
        <v>715</v>
      </c>
      <c r="C88" s="846" t="s">
        <v>716</v>
      </c>
      <c r="D88" s="846" t="s">
        <v>717</v>
      </c>
    </row>
    <row r="89" spans="1:4" ht="13.2" x14ac:dyDescent="0.3">
      <c r="A89" s="844">
        <v>88</v>
      </c>
      <c r="B89" s="846" t="s">
        <v>718</v>
      </c>
      <c r="C89" s="846" t="s">
        <v>719</v>
      </c>
      <c r="D89" s="846" t="s">
        <v>720</v>
      </c>
    </row>
    <row r="90" spans="1:4" ht="13.2" x14ac:dyDescent="0.3">
      <c r="A90" s="844">
        <v>89</v>
      </c>
      <c r="B90" s="846" t="s">
        <v>721</v>
      </c>
      <c r="C90" s="846" t="s">
        <v>722</v>
      </c>
      <c r="D90" s="846" t="s">
        <v>723</v>
      </c>
    </row>
    <row r="91" spans="1:4" ht="13.2" x14ac:dyDescent="0.3">
      <c r="A91" s="844">
        <v>90</v>
      </c>
      <c r="B91" s="846" t="s">
        <v>724</v>
      </c>
      <c r="C91" s="846" t="s">
        <v>725</v>
      </c>
      <c r="D91" s="846" t="s">
        <v>726</v>
      </c>
    </row>
    <row r="92" spans="1:4" ht="13.2" x14ac:dyDescent="0.3">
      <c r="A92" s="844">
        <v>91</v>
      </c>
      <c r="B92" s="846" t="s">
        <v>727</v>
      </c>
      <c r="C92" s="846" t="s">
        <v>728</v>
      </c>
      <c r="D92" s="846" t="s">
        <v>729</v>
      </c>
    </row>
    <row r="93" spans="1:4" ht="13.2" x14ac:dyDescent="0.3">
      <c r="A93" s="844">
        <v>92</v>
      </c>
      <c r="B93" s="846" t="s">
        <v>730</v>
      </c>
      <c r="C93" s="846" t="s">
        <v>731</v>
      </c>
      <c r="D93" s="846" t="s">
        <v>732</v>
      </c>
    </row>
    <row r="94" spans="1:4" ht="13.2" x14ac:dyDescent="0.3">
      <c r="A94" s="844">
        <v>93</v>
      </c>
      <c r="B94" s="846" t="s">
        <v>733</v>
      </c>
      <c r="C94" s="846" t="s">
        <v>734</v>
      </c>
      <c r="D94" s="846" t="s">
        <v>735</v>
      </c>
    </row>
    <row r="95" spans="1:4" ht="13.2" x14ac:dyDescent="0.3">
      <c r="A95" s="844">
        <v>94</v>
      </c>
      <c r="B95" s="846" t="s">
        <v>736</v>
      </c>
      <c r="C95" s="846" t="s">
        <v>737</v>
      </c>
      <c r="D95" s="846" t="s">
        <v>738</v>
      </c>
    </row>
    <row r="96" spans="1:4" ht="13.2" x14ac:dyDescent="0.3">
      <c r="A96" s="844">
        <v>95</v>
      </c>
      <c r="B96" s="846" t="s">
        <v>739</v>
      </c>
      <c r="C96" s="846" t="s">
        <v>740</v>
      </c>
      <c r="D96" s="846" t="s">
        <v>741</v>
      </c>
    </row>
    <row r="97" spans="1:4" ht="13.2" x14ac:dyDescent="0.3">
      <c r="A97" s="844">
        <v>96</v>
      </c>
      <c r="B97" s="846" t="s">
        <v>742</v>
      </c>
      <c r="C97" s="846" t="s">
        <v>743</v>
      </c>
      <c r="D97" s="846" t="s">
        <v>744</v>
      </c>
    </row>
    <row r="98" spans="1:4" ht="13.2" x14ac:dyDescent="0.3">
      <c r="A98" s="844">
        <v>97</v>
      </c>
      <c r="B98" s="846" t="s">
        <v>745</v>
      </c>
      <c r="C98" s="846" t="s">
        <v>746</v>
      </c>
      <c r="D98" s="846" t="s">
        <v>747</v>
      </c>
    </row>
    <row r="99" spans="1:4" ht="13.2" x14ac:dyDescent="0.3">
      <c r="A99" s="844">
        <v>98</v>
      </c>
      <c r="B99" s="846" t="s">
        <v>748</v>
      </c>
      <c r="C99" s="846" t="s">
        <v>749</v>
      </c>
      <c r="D99" s="846" t="s">
        <v>750</v>
      </c>
    </row>
    <row r="100" spans="1:4" ht="13.2" x14ac:dyDescent="0.3">
      <c r="A100" s="844">
        <v>99</v>
      </c>
      <c r="B100" s="846" t="s">
        <v>751</v>
      </c>
      <c r="C100" s="846" t="s">
        <v>752</v>
      </c>
      <c r="D100" s="846" t="s">
        <v>753</v>
      </c>
    </row>
    <row r="101" spans="1:4" ht="13.2" x14ac:dyDescent="0.3">
      <c r="A101" s="844">
        <v>100</v>
      </c>
      <c r="B101" s="846" t="s">
        <v>754</v>
      </c>
      <c r="C101" s="846" t="s">
        <v>755</v>
      </c>
      <c r="D101" s="846" t="s">
        <v>756</v>
      </c>
    </row>
    <row r="102" spans="1:4" ht="13.2" x14ac:dyDescent="0.3">
      <c r="A102" s="844">
        <v>101</v>
      </c>
      <c r="B102" s="846" t="s">
        <v>757</v>
      </c>
      <c r="C102" s="846" t="s">
        <v>758</v>
      </c>
    </row>
    <row r="103" spans="1:4" ht="13.2" x14ac:dyDescent="0.3">
      <c r="A103" s="844">
        <v>102</v>
      </c>
      <c r="B103" s="846" t="s">
        <v>759</v>
      </c>
      <c r="C103" s="846" t="s">
        <v>760</v>
      </c>
      <c r="D103" s="846" t="s">
        <v>761</v>
      </c>
    </row>
    <row r="104" spans="1:4" ht="13.2" x14ac:dyDescent="0.3">
      <c r="A104" s="844">
        <v>103</v>
      </c>
      <c r="B104" s="846" t="s">
        <v>762</v>
      </c>
      <c r="C104" s="846" t="s">
        <v>763</v>
      </c>
      <c r="D104" s="846" t="s">
        <v>764</v>
      </c>
    </row>
    <row r="105" spans="1:4" ht="13.2" x14ac:dyDescent="0.3">
      <c r="A105" s="844">
        <v>104</v>
      </c>
      <c r="B105" s="846" t="s">
        <v>765</v>
      </c>
      <c r="C105" s="846" t="s">
        <v>766</v>
      </c>
      <c r="D105" s="846" t="s">
        <v>767</v>
      </c>
    </row>
    <row r="106" spans="1:4" ht="13.2" x14ac:dyDescent="0.3">
      <c r="A106" s="844">
        <v>105</v>
      </c>
      <c r="B106" s="846" t="s">
        <v>768</v>
      </c>
      <c r="C106" s="846" t="s">
        <v>769</v>
      </c>
      <c r="D106" s="846" t="s">
        <v>770</v>
      </c>
    </row>
    <row r="107" spans="1:4" ht="13.2" x14ac:dyDescent="0.3">
      <c r="A107" s="844">
        <v>106</v>
      </c>
      <c r="B107" s="846" t="s">
        <v>771</v>
      </c>
      <c r="C107" s="846" t="s">
        <v>772</v>
      </c>
      <c r="D107" s="846" t="s">
        <v>773</v>
      </c>
    </row>
    <row r="108" spans="1:4" ht="13.2" x14ac:dyDescent="0.3">
      <c r="A108" s="844">
        <v>107</v>
      </c>
      <c r="B108" s="846" t="s">
        <v>774</v>
      </c>
      <c r="C108" s="846" t="s">
        <v>632</v>
      </c>
      <c r="D108" s="846" t="s">
        <v>775</v>
      </c>
    </row>
    <row r="109" spans="1:4" ht="13.2" x14ac:dyDescent="0.3">
      <c r="A109" s="844">
        <v>108</v>
      </c>
      <c r="B109" s="846" t="s">
        <v>776</v>
      </c>
      <c r="C109" s="846" t="s">
        <v>626</v>
      </c>
      <c r="D109" s="846" t="s">
        <v>777</v>
      </c>
    </row>
    <row r="110" spans="1:4" ht="13.2" x14ac:dyDescent="0.3">
      <c r="A110" s="844">
        <v>109</v>
      </c>
      <c r="B110" s="846" t="s">
        <v>778</v>
      </c>
      <c r="C110" s="846" t="s">
        <v>779</v>
      </c>
      <c r="D110" s="846" t="s">
        <v>780</v>
      </c>
    </row>
    <row r="112" spans="1:4" ht="13.2" x14ac:dyDescent="0.3">
      <c r="B112" s="845" t="s">
        <v>781</v>
      </c>
      <c r="C112" s="846" t="s">
        <v>782</v>
      </c>
      <c r="D112" s="846" t="s">
        <v>783</v>
      </c>
    </row>
    <row r="113" spans="1:4" ht="13.2" x14ac:dyDescent="0.3">
      <c r="A113" s="844">
        <v>1</v>
      </c>
      <c r="B113" s="846" t="s">
        <v>784</v>
      </c>
      <c r="C113" s="846" t="s">
        <v>785</v>
      </c>
      <c r="D113" s="846" t="s">
        <v>786</v>
      </c>
    </row>
    <row r="114" spans="1:4" ht="13.2" x14ac:dyDescent="0.3">
      <c r="A114" s="844">
        <v>2</v>
      </c>
      <c r="B114" s="846" t="s">
        <v>787</v>
      </c>
      <c r="C114" s="846" t="s">
        <v>788</v>
      </c>
      <c r="D114" s="846" t="s">
        <v>789</v>
      </c>
    </row>
    <row r="115" spans="1:4" ht="13.2" x14ac:dyDescent="0.3">
      <c r="A115" s="844">
        <v>3</v>
      </c>
      <c r="B115" s="846" t="s">
        <v>790</v>
      </c>
      <c r="C115" s="846" t="s">
        <v>791</v>
      </c>
      <c r="D115" s="846" t="s">
        <v>792</v>
      </c>
    </row>
    <row r="116" spans="1:4" ht="13.2" x14ac:dyDescent="0.3">
      <c r="A116" s="844">
        <v>4</v>
      </c>
      <c r="B116" s="846" t="s">
        <v>793</v>
      </c>
      <c r="C116" s="846" t="s">
        <v>794</v>
      </c>
      <c r="D116" s="846" t="s">
        <v>795</v>
      </c>
    </row>
    <row r="117" spans="1:4" ht="13.2" x14ac:dyDescent="0.3">
      <c r="A117" s="844">
        <v>5</v>
      </c>
      <c r="B117" s="846" t="s">
        <v>796</v>
      </c>
      <c r="C117" s="846" t="s">
        <v>797</v>
      </c>
      <c r="D117" s="846" t="s">
        <v>798</v>
      </c>
    </row>
    <row r="118" spans="1:4" ht="13.2" x14ac:dyDescent="0.3">
      <c r="A118" s="844">
        <v>6</v>
      </c>
      <c r="B118" s="846" t="s">
        <v>799</v>
      </c>
      <c r="C118" s="846" t="s">
        <v>800</v>
      </c>
      <c r="D118" s="846" t="s">
        <v>801</v>
      </c>
    </row>
    <row r="119" spans="1:4" ht="13.2" x14ac:dyDescent="0.3">
      <c r="A119" s="844">
        <v>7</v>
      </c>
      <c r="B119" s="846" t="s">
        <v>802</v>
      </c>
      <c r="C119" s="846" t="s">
        <v>803</v>
      </c>
      <c r="D119" s="846" t="s">
        <v>804</v>
      </c>
    </row>
    <row r="120" spans="1:4" ht="13.2" x14ac:dyDescent="0.3">
      <c r="A120" s="844">
        <v>8</v>
      </c>
      <c r="B120" s="846" t="s">
        <v>805</v>
      </c>
      <c r="C120" s="846" t="s">
        <v>806</v>
      </c>
      <c r="D120" s="846" t="s">
        <v>807</v>
      </c>
    </row>
    <row r="121" spans="1:4" ht="13.2" x14ac:dyDescent="0.3">
      <c r="A121" s="844">
        <v>9</v>
      </c>
      <c r="B121" s="846" t="s">
        <v>808</v>
      </c>
      <c r="C121" s="846" t="s">
        <v>809</v>
      </c>
      <c r="D121" s="846" t="s">
        <v>810</v>
      </c>
    </row>
    <row r="122" spans="1:4" ht="13.2" x14ac:dyDescent="0.3">
      <c r="A122" s="844">
        <v>10</v>
      </c>
      <c r="B122" s="846" t="s">
        <v>811</v>
      </c>
      <c r="C122" s="846" t="s">
        <v>812</v>
      </c>
      <c r="D122" s="846" t="s">
        <v>813</v>
      </c>
    </row>
    <row r="123" spans="1:4" ht="13.2" x14ac:dyDescent="0.3">
      <c r="A123" s="844">
        <v>11</v>
      </c>
      <c r="B123" s="846" t="s">
        <v>814</v>
      </c>
      <c r="C123" s="846" t="s">
        <v>815</v>
      </c>
      <c r="D123" s="846" t="s">
        <v>816</v>
      </c>
    </row>
    <row r="124" spans="1:4" ht="13.2" x14ac:dyDescent="0.3">
      <c r="A124" s="844">
        <v>12</v>
      </c>
      <c r="B124" s="846" t="s">
        <v>817</v>
      </c>
      <c r="C124" s="846" t="s">
        <v>818</v>
      </c>
      <c r="D124" s="846" t="s">
        <v>819</v>
      </c>
    </row>
    <row r="125" spans="1:4" ht="13.2" x14ac:dyDescent="0.3">
      <c r="A125" s="844">
        <v>13</v>
      </c>
      <c r="B125" s="846" t="s">
        <v>820</v>
      </c>
      <c r="C125" s="846" t="s">
        <v>821</v>
      </c>
      <c r="D125" s="846" t="s">
        <v>822</v>
      </c>
    </row>
    <row r="126" spans="1:4" ht="13.2" x14ac:dyDescent="0.3">
      <c r="A126" s="844">
        <v>14</v>
      </c>
      <c r="B126" s="846" t="s">
        <v>823</v>
      </c>
      <c r="C126" s="846" t="s">
        <v>824</v>
      </c>
      <c r="D126" s="846" t="s">
        <v>825</v>
      </c>
    </row>
    <row r="127" spans="1:4" ht="13.2" x14ac:dyDescent="0.3">
      <c r="A127" s="844">
        <v>15</v>
      </c>
      <c r="B127" s="846" t="s">
        <v>826</v>
      </c>
      <c r="C127" s="846" t="s">
        <v>827</v>
      </c>
      <c r="D127" s="846" t="s">
        <v>828</v>
      </c>
    </row>
    <row r="128" spans="1:4" ht="13.2" x14ac:dyDescent="0.3">
      <c r="A128" s="844">
        <v>16</v>
      </c>
      <c r="B128" s="846" t="s">
        <v>829</v>
      </c>
      <c r="C128" s="846" t="s">
        <v>830</v>
      </c>
      <c r="D128" s="846" t="s">
        <v>831</v>
      </c>
    </row>
    <row r="129" spans="1:4" ht="13.2" x14ac:dyDescent="0.3">
      <c r="A129" s="844">
        <v>17</v>
      </c>
      <c r="B129" s="846" t="s">
        <v>832</v>
      </c>
      <c r="C129" s="846" t="s">
        <v>833</v>
      </c>
      <c r="D129" s="846" t="s">
        <v>834</v>
      </c>
    </row>
    <row r="130" spans="1:4" ht="13.2" x14ac:dyDescent="0.3">
      <c r="A130" s="844">
        <v>18</v>
      </c>
      <c r="B130" s="846" t="s">
        <v>835</v>
      </c>
      <c r="C130" s="846" t="s">
        <v>836</v>
      </c>
      <c r="D130" s="846" t="s">
        <v>837</v>
      </c>
    </row>
    <row r="131" spans="1:4" ht="13.2" x14ac:dyDescent="0.3">
      <c r="A131" s="844">
        <v>19</v>
      </c>
      <c r="B131" s="846" t="s">
        <v>838</v>
      </c>
      <c r="C131" s="846" t="s">
        <v>839</v>
      </c>
      <c r="D131" s="846" t="s">
        <v>840</v>
      </c>
    </row>
    <row r="132" spans="1:4" ht="13.2" x14ac:dyDescent="0.3">
      <c r="A132" s="844">
        <v>20</v>
      </c>
      <c r="B132" s="846" t="s">
        <v>841</v>
      </c>
      <c r="C132" s="846" t="s">
        <v>842</v>
      </c>
      <c r="D132" s="846" t="s">
        <v>843</v>
      </c>
    </row>
    <row r="133" spans="1:4" ht="13.2" x14ac:dyDescent="0.3">
      <c r="A133" s="844">
        <v>21</v>
      </c>
      <c r="B133" s="846" t="s">
        <v>844</v>
      </c>
      <c r="C133" s="846" t="s">
        <v>845</v>
      </c>
      <c r="D133" s="846" t="s">
        <v>846</v>
      </c>
    </row>
    <row r="134" spans="1:4" ht="13.2" x14ac:dyDescent="0.3">
      <c r="A134" s="844">
        <v>22</v>
      </c>
      <c r="B134" s="846" t="s">
        <v>847</v>
      </c>
      <c r="C134" s="846" t="s">
        <v>848</v>
      </c>
      <c r="D134" s="846" t="s">
        <v>849</v>
      </c>
    </row>
    <row r="135" spans="1:4" ht="13.2" x14ac:dyDescent="0.3">
      <c r="A135" s="844">
        <v>23</v>
      </c>
      <c r="B135" s="846" t="s">
        <v>850</v>
      </c>
      <c r="C135" s="846" t="s">
        <v>851</v>
      </c>
      <c r="D135" s="846" t="s">
        <v>852</v>
      </c>
    </row>
    <row r="136" spans="1:4" ht="13.2" x14ac:dyDescent="0.3">
      <c r="A136" s="844">
        <v>24</v>
      </c>
      <c r="B136" s="846" t="s">
        <v>853</v>
      </c>
      <c r="C136" s="846" t="s">
        <v>854</v>
      </c>
      <c r="D136" s="846" t="s">
        <v>855</v>
      </c>
    </row>
    <row r="137" spans="1:4" ht="13.2" x14ac:dyDescent="0.3">
      <c r="A137" s="844">
        <v>25</v>
      </c>
      <c r="B137" s="846" t="s">
        <v>856</v>
      </c>
      <c r="C137" s="846" t="s">
        <v>857</v>
      </c>
      <c r="D137" s="846" t="s">
        <v>858</v>
      </c>
    </row>
    <row r="138" spans="1:4" ht="13.2" x14ac:dyDescent="0.3">
      <c r="A138" s="844">
        <v>26</v>
      </c>
      <c r="B138" s="846" t="s">
        <v>853</v>
      </c>
      <c r="C138" s="846" t="s">
        <v>859</v>
      </c>
      <c r="D138" s="846" t="s">
        <v>860</v>
      </c>
    </row>
    <row r="139" spans="1:4" ht="13.2" x14ac:dyDescent="0.3">
      <c r="A139" s="844">
        <v>27</v>
      </c>
      <c r="B139" s="846" t="s">
        <v>861</v>
      </c>
      <c r="C139" s="846" t="s">
        <v>862</v>
      </c>
      <c r="D139" s="846" t="s">
        <v>863</v>
      </c>
    </row>
    <row r="140" spans="1:4" ht="13.2" x14ac:dyDescent="0.3">
      <c r="A140" s="844">
        <v>28</v>
      </c>
      <c r="B140" s="846" t="s">
        <v>853</v>
      </c>
      <c r="C140" s="846" t="s">
        <v>854</v>
      </c>
      <c r="D140" s="846" t="s">
        <v>864</v>
      </c>
    </row>
    <row r="141" spans="1:4" ht="13.2" x14ac:dyDescent="0.3">
      <c r="A141" s="844">
        <v>29</v>
      </c>
      <c r="B141" s="846" t="s">
        <v>865</v>
      </c>
      <c r="C141" s="846" t="s">
        <v>866</v>
      </c>
      <c r="D141" s="846" t="s">
        <v>867</v>
      </c>
    </row>
    <row r="142" spans="1:4" ht="13.2" x14ac:dyDescent="0.3">
      <c r="A142" s="844">
        <v>30</v>
      </c>
      <c r="B142" s="846" t="s">
        <v>853</v>
      </c>
      <c r="C142" s="846" t="s">
        <v>854</v>
      </c>
      <c r="D142" s="846" t="s">
        <v>868</v>
      </c>
    </row>
    <row r="143" spans="1:4" ht="13.2" x14ac:dyDescent="0.3">
      <c r="A143" s="844">
        <v>31</v>
      </c>
      <c r="B143" s="846" t="s">
        <v>869</v>
      </c>
      <c r="C143" s="846" t="s">
        <v>870</v>
      </c>
      <c r="D143" s="846" t="s">
        <v>871</v>
      </c>
    </row>
    <row r="144" spans="1:4" ht="13.2" x14ac:dyDescent="0.3">
      <c r="A144" s="844">
        <v>32</v>
      </c>
      <c r="B144" s="846" t="s">
        <v>872</v>
      </c>
      <c r="C144" s="846" t="s">
        <v>873</v>
      </c>
      <c r="D144" s="846" t="s">
        <v>874</v>
      </c>
    </row>
    <row r="145" spans="1:4" ht="13.2" x14ac:dyDescent="0.3">
      <c r="A145" s="844">
        <v>33</v>
      </c>
      <c r="B145" s="846" t="s">
        <v>875</v>
      </c>
      <c r="C145" s="846" t="s">
        <v>876</v>
      </c>
      <c r="D145" s="846" t="s">
        <v>877</v>
      </c>
    </row>
    <row r="146" spans="1:4" ht="13.2" x14ac:dyDescent="0.3">
      <c r="A146" s="844">
        <v>34</v>
      </c>
      <c r="B146" s="846" t="s">
        <v>878</v>
      </c>
      <c r="C146" s="846" t="s">
        <v>879</v>
      </c>
      <c r="D146" s="846" t="s">
        <v>880</v>
      </c>
    </row>
    <row r="147" spans="1:4" ht="13.2" x14ac:dyDescent="0.3">
      <c r="A147" s="844">
        <v>35</v>
      </c>
      <c r="B147" s="846" t="s">
        <v>881</v>
      </c>
      <c r="C147" s="846" t="s">
        <v>882</v>
      </c>
      <c r="D147" s="846" t="s">
        <v>883</v>
      </c>
    </row>
    <row r="148" spans="1:4" ht="13.2" x14ac:dyDescent="0.3">
      <c r="A148" s="844">
        <v>36</v>
      </c>
      <c r="B148" s="846" t="s">
        <v>884</v>
      </c>
      <c r="C148" s="846" t="s">
        <v>885</v>
      </c>
      <c r="D148" s="846" t="s">
        <v>886</v>
      </c>
    </row>
    <row r="149" spans="1:4" ht="13.2" x14ac:dyDescent="0.3">
      <c r="A149" s="844">
        <v>37</v>
      </c>
      <c r="B149" s="846" t="s">
        <v>881</v>
      </c>
      <c r="C149" s="846" t="s">
        <v>854</v>
      </c>
      <c r="D149" s="846" t="s">
        <v>887</v>
      </c>
    </row>
    <row r="150" spans="1:4" ht="13.2" x14ac:dyDescent="0.3">
      <c r="A150" s="844">
        <v>38</v>
      </c>
      <c r="B150" s="846" t="s">
        <v>888</v>
      </c>
      <c r="C150" s="846" t="s">
        <v>889</v>
      </c>
      <c r="D150" s="846" t="s">
        <v>890</v>
      </c>
    </row>
    <row r="151" spans="1:4" ht="13.2" x14ac:dyDescent="0.3">
      <c r="A151" s="844">
        <v>39</v>
      </c>
      <c r="B151" s="846" t="s">
        <v>881</v>
      </c>
      <c r="C151" s="846" t="s">
        <v>882</v>
      </c>
      <c r="D151" s="846" t="s">
        <v>891</v>
      </c>
    </row>
    <row r="152" spans="1:4" ht="13.2" x14ac:dyDescent="0.3">
      <c r="A152" s="844">
        <v>40</v>
      </c>
      <c r="B152" s="846" t="s">
        <v>892</v>
      </c>
      <c r="C152" s="846" t="s">
        <v>893</v>
      </c>
      <c r="D152" s="846" t="s">
        <v>894</v>
      </c>
    </row>
    <row r="153" spans="1:4" ht="13.2" x14ac:dyDescent="0.3">
      <c r="A153" s="844">
        <v>41</v>
      </c>
      <c r="B153" s="846" t="s">
        <v>895</v>
      </c>
      <c r="C153" s="846" t="s">
        <v>896</v>
      </c>
      <c r="D153" s="846" t="s">
        <v>897</v>
      </c>
    </row>
    <row r="154" spans="1:4" ht="13.2" x14ac:dyDescent="0.3">
      <c r="A154" s="844">
        <v>42</v>
      </c>
      <c r="B154" s="846" t="s">
        <v>872</v>
      </c>
      <c r="C154" s="846" t="s">
        <v>873</v>
      </c>
      <c r="D154" s="846" t="s">
        <v>898</v>
      </c>
    </row>
    <row r="155" spans="1:4" ht="13.2" x14ac:dyDescent="0.3">
      <c r="A155" s="844">
        <v>43</v>
      </c>
      <c r="B155" s="846" t="s">
        <v>899</v>
      </c>
      <c r="C155" s="846" t="s">
        <v>900</v>
      </c>
      <c r="D155" s="846" t="s">
        <v>901</v>
      </c>
    </row>
    <row r="156" spans="1:4" ht="13.2" x14ac:dyDescent="0.3">
      <c r="A156" s="844">
        <v>44</v>
      </c>
      <c r="B156" s="846" t="s">
        <v>902</v>
      </c>
      <c r="C156" s="846" t="s">
        <v>903</v>
      </c>
      <c r="D156" s="846" t="s">
        <v>904</v>
      </c>
    </row>
    <row r="157" spans="1:4" ht="13.2" x14ac:dyDescent="0.3">
      <c r="A157" s="844">
        <v>45</v>
      </c>
      <c r="B157" s="846" t="s">
        <v>905</v>
      </c>
      <c r="C157" s="846" t="s">
        <v>906</v>
      </c>
      <c r="D157" s="846" t="s">
        <v>907</v>
      </c>
    </row>
    <row r="158" spans="1:4" ht="13.2" x14ac:dyDescent="0.3">
      <c r="A158" s="844">
        <v>46</v>
      </c>
      <c r="B158" s="846" t="s">
        <v>908</v>
      </c>
      <c r="C158" s="846" t="s">
        <v>909</v>
      </c>
      <c r="D158" s="846" t="s">
        <v>910</v>
      </c>
    </row>
    <row r="159" spans="1:4" ht="13.2" x14ac:dyDescent="0.3">
      <c r="A159" s="844">
        <v>47</v>
      </c>
      <c r="B159" s="846" t="s">
        <v>911</v>
      </c>
      <c r="C159" s="846" t="s">
        <v>912</v>
      </c>
      <c r="D159" s="846" t="s">
        <v>913</v>
      </c>
    </row>
    <row r="160" spans="1:4" ht="12.75" customHeight="1" x14ac:dyDescent="0.3"/>
    <row r="161" spans="1:4" ht="13.2" x14ac:dyDescent="0.3">
      <c r="B161" s="845" t="s">
        <v>914</v>
      </c>
      <c r="C161" s="846" t="s">
        <v>915</v>
      </c>
      <c r="D161" s="846" t="s">
        <v>916</v>
      </c>
    </row>
    <row r="162" spans="1:4" ht="13.2" x14ac:dyDescent="0.3">
      <c r="A162" s="844">
        <v>1</v>
      </c>
      <c r="B162" s="846" t="s">
        <v>784</v>
      </c>
      <c r="C162" s="846" t="s">
        <v>785</v>
      </c>
      <c r="D162" s="846" t="s">
        <v>786</v>
      </c>
    </row>
    <row r="163" spans="1:4" ht="13.2" x14ac:dyDescent="0.3">
      <c r="A163" s="844">
        <v>2</v>
      </c>
      <c r="B163" s="846" t="s">
        <v>787</v>
      </c>
      <c r="C163" s="846" t="s">
        <v>788</v>
      </c>
      <c r="D163" s="846" t="s">
        <v>789</v>
      </c>
    </row>
    <row r="164" spans="1:4" ht="13.2" x14ac:dyDescent="0.3">
      <c r="A164" s="844">
        <v>3</v>
      </c>
      <c r="B164" s="846" t="s">
        <v>790</v>
      </c>
      <c r="C164" s="846" t="s">
        <v>791</v>
      </c>
      <c r="D164" s="846" t="s">
        <v>792</v>
      </c>
    </row>
    <row r="165" spans="1:4" ht="13.2" x14ac:dyDescent="0.3">
      <c r="A165" s="844">
        <v>4</v>
      </c>
      <c r="B165" s="846" t="s">
        <v>917</v>
      </c>
      <c r="C165" s="846" t="s">
        <v>918</v>
      </c>
      <c r="D165" s="846" t="s">
        <v>919</v>
      </c>
    </row>
    <row r="166" spans="1:4" ht="13.2" x14ac:dyDescent="0.3">
      <c r="A166" s="844">
        <v>5</v>
      </c>
      <c r="B166" s="846" t="s">
        <v>920</v>
      </c>
      <c r="C166" s="846" t="s">
        <v>921</v>
      </c>
      <c r="D166" s="846" t="s">
        <v>922</v>
      </c>
    </row>
    <row r="167" spans="1:4" ht="13.2" x14ac:dyDescent="0.3">
      <c r="A167" s="844">
        <v>6</v>
      </c>
      <c r="B167" s="846" t="s">
        <v>923</v>
      </c>
      <c r="C167" s="846" t="s">
        <v>924</v>
      </c>
      <c r="D167" s="846" t="s">
        <v>925</v>
      </c>
    </row>
    <row r="168" spans="1:4" ht="13.2" x14ac:dyDescent="0.3">
      <c r="A168" s="844">
        <v>7</v>
      </c>
      <c r="B168" s="846" t="s">
        <v>926</v>
      </c>
      <c r="C168" s="846" t="s">
        <v>927</v>
      </c>
      <c r="D168" s="846" t="s">
        <v>928</v>
      </c>
    </row>
    <row r="169" spans="1:4" ht="13.2" x14ac:dyDescent="0.3">
      <c r="A169" s="844">
        <v>8</v>
      </c>
      <c r="B169" s="846" t="s">
        <v>929</v>
      </c>
      <c r="C169" s="846" t="s">
        <v>930</v>
      </c>
      <c r="D169" s="846" t="s">
        <v>931</v>
      </c>
    </row>
    <row r="170" spans="1:4" ht="13.2" x14ac:dyDescent="0.3">
      <c r="A170" s="844">
        <v>9</v>
      </c>
      <c r="B170" s="846" t="s">
        <v>932</v>
      </c>
      <c r="C170" s="846" t="s">
        <v>933</v>
      </c>
      <c r="D170" s="846" t="s">
        <v>934</v>
      </c>
    </row>
    <row r="171" spans="1:4" ht="13.2" x14ac:dyDescent="0.3">
      <c r="A171" s="844">
        <v>10</v>
      </c>
      <c r="B171" s="846" t="s">
        <v>935</v>
      </c>
      <c r="C171" s="846" t="s">
        <v>936</v>
      </c>
      <c r="D171" s="846" t="s">
        <v>937</v>
      </c>
    </row>
    <row r="172" spans="1:4" ht="13.2" x14ac:dyDescent="0.3">
      <c r="A172" s="844">
        <v>11</v>
      </c>
      <c r="B172" s="846" t="s">
        <v>938</v>
      </c>
      <c r="C172" s="846" t="s">
        <v>939</v>
      </c>
      <c r="D172" s="846" t="s">
        <v>940</v>
      </c>
    </row>
    <row r="173" spans="1:4" ht="13.2" x14ac:dyDescent="0.3">
      <c r="A173" s="844">
        <v>12</v>
      </c>
      <c r="B173" s="846" t="s">
        <v>941</v>
      </c>
      <c r="C173" s="846" t="s">
        <v>942</v>
      </c>
      <c r="D173" s="846" t="s">
        <v>943</v>
      </c>
    </row>
    <row r="174" spans="1:4" ht="13.2" x14ac:dyDescent="0.3">
      <c r="A174" s="844">
        <v>13</v>
      </c>
      <c r="B174" s="846" t="s">
        <v>944</v>
      </c>
      <c r="C174" s="846" t="s">
        <v>945</v>
      </c>
      <c r="D174" s="846" t="s">
        <v>946</v>
      </c>
    </row>
    <row r="175" spans="1:4" ht="13.2" x14ac:dyDescent="0.3">
      <c r="A175" s="844">
        <v>14</v>
      </c>
      <c r="B175" s="846" t="s">
        <v>805</v>
      </c>
      <c r="C175" s="846" t="s">
        <v>806</v>
      </c>
      <c r="D175" s="846" t="s">
        <v>947</v>
      </c>
    </row>
    <row r="176" spans="1:4" ht="13.2" x14ac:dyDescent="0.3">
      <c r="A176" s="844">
        <v>15</v>
      </c>
      <c r="B176" s="846" t="s">
        <v>948</v>
      </c>
      <c r="C176" s="846" t="s">
        <v>949</v>
      </c>
      <c r="D176" s="846" t="s">
        <v>950</v>
      </c>
    </row>
    <row r="177" spans="1:4" ht="13.2" x14ac:dyDescent="0.3">
      <c r="A177" s="844">
        <v>16</v>
      </c>
      <c r="B177" s="846" t="s">
        <v>844</v>
      </c>
      <c r="C177" s="846" t="s">
        <v>845</v>
      </c>
      <c r="D177" s="846" t="s">
        <v>951</v>
      </c>
    </row>
    <row r="178" spans="1:4" ht="13.2" x14ac:dyDescent="0.3">
      <c r="A178" s="844">
        <v>17</v>
      </c>
      <c r="B178" s="846" t="s">
        <v>952</v>
      </c>
      <c r="C178" s="846" t="s">
        <v>953</v>
      </c>
      <c r="D178" s="846" t="s">
        <v>954</v>
      </c>
    </row>
    <row r="179" spans="1:4" ht="13.2" x14ac:dyDescent="0.3">
      <c r="A179" s="844">
        <v>18</v>
      </c>
      <c r="B179" s="846" t="s">
        <v>955</v>
      </c>
      <c r="C179" s="846" t="s">
        <v>956</v>
      </c>
      <c r="D179" s="846" t="s">
        <v>957</v>
      </c>
    </row>
    <row r="180" spans="1:4" ht="13.2" x14ac:dyDescent="0.3">
      <c r="A180" s="844">
        <v>19</v>
      </c>
      <c r="B180" s="846" t="s">
        <v>853</v>
      </c>
      <c r="C180" s="846" t="s">
        <v>854</v>
      </c>
      <c r="D180" s="846" t="s">
        <v>958</v>
      </c>
    </row>
    <row r="181" spans="1:4" ht="13.2" x14ac:dyDescent="0.3">
      <c r="A181" s="844">
        <v>20</v>
      </c>
      <c r="B181" s="846" t="s">
        <v>959</v>
      </c>
      <c r="C181" s="846" t="s">
        <v>960</v>
      </c>
      <c r="D181" s="846" t="s">
        <v>961</v>
      </c>
    </row>
    <row r="182" spans="1:4" ht="13.2" x14ac:dyDescent="0.3">
      <c r="A182" s="844">
        <v>21</v>
      </c>
      <c r="B182" s="846" t="s">
        <v>853</v>
      </c>
      <c r="C182" s="846" t="s">
        <v>859</v>
      </c>
      <c r="D182" s="846" t="s">
        <v>962</v>
      </c>
    </row>
    <row r="183" spans="1:4" ht="13.2" x14ac:dyDescent="0.3">
      <c r="A183" s="844">
        <v>22</v>
      </c>
      <c r="B183" s="846" t="s">
        <v>963</v>
      </c>
      <c r="C183" s="846" t="s">
        <v>964</v>
      </c>
      <c r="D183" s="846" t="s">
        <v>965</v>
      </c>
    </row>
    <row r="184" spans="1:4" ht="13.2" x14ac:dyDescent="0.3">
      <c r="A184" s="844">
        <v>23</v>
      </c>
      <c r="B184" s="846" t="s">
        <v>853</v>
      </c>
      <c r="C184" s="846" t="s">
        <v>854</v>
      </c>
      <c r="D184" s="846" t="s">
        <v>966</v>
      </c>
    </row>
    <row r="185" spans="1:4" ht="13.2" x14ac:dyDescent="0.3">
      <c r="A185" s="844">
        <v>24</v>
      </c>
      <c r="B185" s="846" t="s">
        <v>967</v>
      </c>
      <c r="C185" s="846" t="s">
        <v>968</v>
      </c>
      <c r="D185" s="846" t="s">
        <v>969</v>
      </c>
    </row>
    <row r="186" spans="1:4" ht="13.2" x14ac:dyDescent="0.3">
      <c r="A186" s="844">
        <v>25</v>
      </c>
      <c r="B186" s="846" t="s">
        <v>853</v>
      </c>
      <c r="C186" s="846" t="s">
        <v>854</v>
      </c>
      <c r="D186" s="846" t="s">
        <v>970</v>
      </c>
    </row>
    <row r="187" spans="1:4" ht="13.2" x14ac:dyDescent="0.3">
      <c r="A187" s="844">
        <v>26</v>
      </c>
      <c r="B187" s="846" t="s">
        <v>971</v>
      </c>
      <c r="C187" s="846" t="s">
        <v>972</v>
      </c>
      <c r="D187" s="846" t="s">
        <v>973</v>
      </c>
    </row>
    <row r="188" spans="1:4" ht="13.2" x14ac:dyDescent="0.3">
      <c r="A188" s="844">
        <v>27</v>
      </c>
      <c r="B188" s="846" t="s">
        <v>872</v>
      </c>
      <c r="C188" s="846" t="s">
        <v>873</v>
      </c>
      <c r="D188" s="846" t="s">
        <v>974</v>
      </c>
    </row>
    <row r="189" spans="1:4" ht="13.2" x14ac:dyDescent="0.3">
      <c r="A189" s="844">
        <v>28</v>
      </c>
      <c r="B189" s="846" t="s">
        <v>975</v>
      </c>
      <c r="C189" s="846" t="s">
        <v>976</v>
      </c>
      <c r="D189" s="846" t="s">
        <v>977</v>
      </c>
    </row>
    <row r="190" spans="1:4" ht="13.2" x14ac:dyDescent="0.3">
      <c r="A190" s="844">
        <v>29</v>
      </c>
      <c r="B190" s="846" t="s">
        <v>978</v>
      </c>
      <c r="C190" s="846" t="s">
        <v>979</v>
      </c>
      <c r="D190" s="846" t="s">
        <v>980</v>
      </c>
    </row>
    <row r="191" spans="1:4" ht="13.2" x14ac:dyDescent="0.3">
      <c r="A191" s="844">
        <v>30</v>
      </c>
      <c r="B191" s="846" t="s">
        <v>881</v>
      </c>
      <c r="C191" s="846" t="s">
        <v>882</v>
      </c>
      <c r="D191" s="846" t="s">
        <v>981</v>
      </c>
    </row>
    <row r="192" spans="1:4" ht="13.2" x14ac:dyDescent="0.3">
      <c r="A192" s="844">
        <v>31</v>
      </c>
      <c r="B192" s="846" t="s">
        <v>982</v>
      </c>
      <c r="C192" s="846" t="s">
        <v>983</v>
      </c>
      <c r="D192" s="846" t="s">
        <v>984</v>
      </c>
    </row>
    <row r="193" spans="1:4" ht="13.2" x14ac:dyDescent="0.3">
      <c r="A193" s="844">
        <v>32</v>
      </c>
      <c r="B193" s="846" t="s">
        <v>881</v>
      </c>
      <c r="C193" s="846" t="s">
        <v>882</v>
      </c>
      <c r="D193" s="846" t="s">
        <v>985</v>
      </c>
    </row>
    <row r="194" spans="1:4" ht="13.2" x14ac:dyDescent="0.3">
      <c r="A194" s="844">
        <v>33</v>
      </c>
      <c r="B194" s="846" t="s">
        <v>986</v>
      </c>
      <c r="C194" s="846" t="s">
        <v>987</v>
      </c>
      <c r="D194" s="846" t="s">
        <v>988</v>
      </c>
    </row>
    <row r="195" spans="1:4" ht="13.2" x14ac:dyDescent="0.3">
      <c r="A195" s="844">
        <v>34</v>
      </c>
      <c r="B195" s="846" t="s">
        <v>881</v>
      </c>
      <c r="C195" s="846" t="s">
        <v>873</v>
      </c>
      <c r="D195" s="846" t="s">
        <v>989</v>
      </c>
    </row>
    <row r="196" spans="1:4" ht="13.2" x14ac:dyDescent="0.3">
      <c r="A196" s="844">
        <v>35</v>
      </c>
      <c r="B196" s="846" t="s">
        <v>990</v>
      </c>
      <c r="C196" s="846" t="s">
        <v>991</v>
      </c>
      <c r="D196" s="846" t="s">
        <v>992</v>
      </c>
    </row>
    <row r="197" spans="1:4" ht="13.2" x14ac:dyDescent="0.3">
      <c r="A197" s="844">
        <v>36</v>
      </c>
      <c r="B197" s="846" t="s">
        <v>993</v>
      </c>
      <c r="C197" s="846" t="s">
        <v>994</v>
      </c>
      <c r="D197" s="846" t="s">
        <v>995</v>
      </c>
    </row>
    <row r="198" spans="1:4" ht="13.2" x14ac:dyDescent="0.3">
      <c r="A198" s="844">
        <v>37</v>
      </c>
      <c r="B198" s="846" t="s">
        <v>872</v>
      </c>
      <c r="C198" s="846" t="s">
        <v>873</v>
      </c>
      <c r="D198" s="846" t="s">
        <v>996</v>
      </c>
    </row>
    <row r="199" spans="1:4" ht="13.2" x14ac:dyDescent="0.3">
      <c r="A199" s="844">
        <v>38</v>
      </c>
      <c r="B199" s="846" t="s">
        <v>997</v>
      </c>
      <c r="C199" s="846" t="s">
        <v>998</v>
      </c>
      <c r="D199" s="846" t="s">
        <v>999</v>
      </c>
    </row>
    <row r="200" spans="1:4" ht="13.2" x14ac:dyDescent="0.3">
      <c r="A200" s="844">
        <v>39</v>
      </c>
      <c r="B200" s="846" t="s">
        <v>1000</v>
      </c>
      <c r="C200" s="846" t="s">
        <v>1001</v>
      </c>
      <c r="D200" s="846" t="s">
        <v>1002</v>
      </c>
    </row>
    <row r="201" spans="1:4" ht="13.2" x14ac:dyDescent="0.3">
      <c r="A201" s="844">
        <v>40</v>
      </c>
      <c r="B201" s="846" t="s">
        <v>905</v>
      </c>
      <c r="C201" s="846" t="s">
        <v>906</v>
      </c>
      <c r="D201" s="846" t="s">
        <v>907</v>
      </c>
    </row>
    <row r="202" spans="1:4" ht="13.2" x14ac:dyDescent="0.3">
      <c r="A202" s="844">
        <v>41</v>
      </c>
      <c r="B202" s="846" t="s">
        <v>1003</v>
      </c>
      <c r="C202" s="846" t="s">
        <v>1004</v>
      </c>
      <c r="D202" s="846" t="s">
        <v>1005</v>
      </c>
    </row>
    <row r="203" spans="1:4" ht="13.2" x14ac:dyDescent="0.3">
      <c r="A203" s="844">
        <v>42</v>
      </c>
      <c r="B203" s="846" t="s">
        <v>1006</v>
      </c>
      <c r="C203" s="846" t="s">
        <v>1007</v>
      </c>
      <c r="D203" s="846" t="s">
        <v>1008</v>
      </c>
    </row>
    <row r="204" spans="1:4" ht="12.75" customHeight="1" x14ac:dyDescent="0.3"/>
    <row r="205" spans="1:4" ht="13.2" x14ac:dyDescent="0.3">
      <c r="B205" s="846" t="s">
        <v>1009</v>
      </c>
      <c r="C205" s="846" t="s">
        <v>1010</v>
      </c>
      <c r="D205" s="846" t="s">
        <v>1011</v>
      </c>
    </row>
    <row r="206" spans="1:4" ht="13.2" x14ac:dyDescent="0.3">
      <c r="B206" s="846" t="s">
        <v>1012</v>
      </c>
      <c r="C206" s="846" t="s">
        <v>1013</v>
      </c>
      <c r="D206" s="846" t="s">
        <v>1014</v>
      </c>
    </row>
    <row r="207" spans="1:4" ht="13.2" x14ac:dyDescent="0.3">
      <c r="B207" s="846" t="s">
        <v>1015</v>
      </c>
      <c r="C207" s="846" t="s">
        <v>1016</v>
      </c>
      <c r="D207" s="846" t="s">
        <v>1017</v>
      </c>
    </row>
    <row r="208" spans="1:4" ht="13.2" x14ac:dyDescent="0.3">
      <c r="B208" s="846" t="s">
        <v>1018</v>
      </c>
      <c r="C208" s="846" t="s">
        <v>1019</v>
      </c>
      <c r="D208" s="846" t="s">
        <v>1020</v>
      </c>
    </row>
    <row r="209" spans="2:4" ht="13.2" x14ac:dyDescent="0.3">
      <c r="B209" s="846" t="s">
        <v>1021</v>
      </c>
      <c r="C209" s="846" t="s">
        <v>1022</v>
      </c>
      <c r="D209" s="846" t="s">
        <v>1023</v>
      </c>
    </row>
    <row r="210" spans="2:4" ht="13.2" x14ac:dyDescent="0.3">
      <c r="B210" s="846" t="s">
        <v>1024</v>
      </c>
      <c r="C210" s="846" t="s">
        <v>1025</v>
      </c>
      <c r="D210" s="846" t="s">
        <v>1026</v>
      </c>
    </row>
    <row r="211" spans="2:4" ht="13.2" x14ac:dyDescent="0.3">
      <c r="B211" s="846" t="s">
        <v>1027</v>
      </c>
      <c r="C211" s="846" t="s">
        <v>1028</v>
      </c>
      <c r="D211" s="846" t="s">
        <v>1029</v>
      </c>
    </row>
    <row r="212" spans="2:4" ht="13.2" x14ac:dyDescent="0.3">
      <c r="B212" s="846" t="s">
        <v>1030</v>
      </c>
      <c r="C212" s="846" t="s">
        <v>539</v>
      </c>
      <c r="D212" s="846" t="s">
        <v>540</v>
      </c>
    </row>
    <row r="213" spans="2:4" ht="13.2" x14ac:dyDescent="0.3">
      <c r="B213" s="846" t="s">
        <v>1031</v>
      </c>
      <c r="C213" s="846" t="s">
        <v>1032</v>
      </c>
      <c r="D213" s="846" t="s">
        <v>1033</v>
      </c>
    </row>
    <row r="214" spans="2:4" ht="13.2" x14ac:dyDescent="0.3">
      <c r="B214" s="846" t="s">
        <v>1034</v>
      </c>
      <c r="C214" s="846" t="s">
        <v>1035</v>
      </c>
      <c r="D214" s="846" t="s">
        <v>1036</v>
      </c>
    </row>
    <row r="215" spans="2:4" ht="13.2" x14ac:dyDescent="0.3">
      <c r="B215" s="846" t="s">
        <v>1037</v>
      </c>
      <c r="C215" s="846" t="s">
        <v>1038</v>
      </c>
      <c r="D215" s="846" t="s">
        <v>1039</v>
      </c>
    </row>
    <row r="216" spans="2:4" ht="13.2" x14ac:dyDescent="0.3">
      <c r="B216" s="846" t="s">
        <v>1040</v>
      </c>
      <c r="C216" s="846" t="s">
        <v>587</v>
      </c>
      <c r="D216" s="846" t="s">
        <v>588</v>
      </c>
    </row>
    <row r="217" spans="2:4" ht="13.2" x14ac:dyDescent="0.3">
      <c r="B217" s="846" t="s">
        <v>1041</v>
      </c>
      <c r="C217" s="846" t="s">
        <v>590</v>
      </c>
      <c r="D217" s="846" t="s">
        <v>591</v>
      </c>
    </row>
    <row r="218" spans="2:4" ht="13.2" x14ac:dyDescent="0.3">
      <c r="B218" s="846" t="s">
        <v>1042</v>
      </c>
      <c r="C218" s="846" t="s">
        <v>1043</v>
      </c>
      <c r="D218" s="846" t="s">
        <v>1044</v>
      </c>
    </row>
    <row r="219" spans="2:4" ht="13.2" x14ac:dyDescent="0.3">
      <c r="B219" s="846" t="s">
        <v>1045</v>
      </c>
      <c r="C219" s="846" t="s">
        <v>611</v>
      </c>
      <c r="D219" s="846" t="s">
        <v>612</v>
      </c>
    </row>
    <row r="220" spans="2:4" ht="13.2" x14ac:dyDescent="0.3">
      <c r="B220" s="846" t="s">
        <v>1046</v>
      </c>
      <c r="C220" s="846" t="s">
        <v>1047</v>
      </c>
      <c r="D220" s="846" t="s">
        <v>1048</v>
      </c>
    </row>
    <row r="221" spans="2:4" ht="13.2" x14ac:dyDescent="0.3">
      <c r="B221" s="846" t="s">
        <v>1049</v>
      </c>
      <c r="C221" s="846" t="s">
        <v>1050</v>
      </c>
      <c r="D221" s="846" t="s">
        <v>624</v>
      </c>
    </row>
    <row r="222" spans="2:4" ht="13.2" x14ac:dyDescent="0.3">
      <c r="B222" s="846" t="s">
        <v>1051</v>
      </c>
      <c r="C222" s="846" t="s">
        <v>1052</v>
      </c>
      <c r="D222" s="846" t="s">
        <v>1053</v>
      </c>
    </row>
    <row r="223" spans="2:4" ht="13.2" x14ac:dyDescent="0.3">
      <c r="B223" s="846" t="s">
        <v>1054</v>
      </c>
      <c r="C223" s="846" t="s">
        <v>1055</v>
      </c>
      <c r="D223" s="846" t="s">
        <v>1056</v>
      </c>
    </row>
    <row r="224" spans="2:4" ht="13.2" x14ac:dyDescent="0.3">
      <c r="B224" s="846" t="s">
        <v>640</v>
      </c>
      <c r="C224" s="846" t="s">
        <v>1057</v>
      </c>
      <c r="D224" s="846" t="s">
        <v>1058</v>
      </c>
    </row>
    <row r="225" spans="2:4" ht="13.2" x14ac:dyDescent="0.3">
      <c r="B225" s="846" t="s">
        <v>1059</v>
      </c>
      <c r="C225" s="846" t="s">
        <v>1060</v>
      </c>
      <c r="D225" s="846" t="s">
        <v>1061</v>
      </c>
    </row>
    <row r="226" spans="2:4" ht="13.2" x14ac:dyDescent="0.3">
      <c r="B226" s="846" t="s">
        <v>1062</v>
      </c>
    </row>
    <row r="227" spans="2:4" ht="13.2" x14ac:dyDescent="0.3">
      <c r="B227" s="846" t="s">
        <v>1063</v>
      </c>
    </row>
    <row r="228" spans="2:4" ht="13.2" x14ac:dyDescent="0.3">
      <c r="B228" s="846" t="s">
        <v>1064</v>
      </c>
      <c r="C228" s="846" t="s">
        <v>1065</v>
      </c>
      <c r="D228" s="846" t="s">
        <v>1066</v>
      </c>
    </row>
    <row r="229" spans="2:4" ht="13.2" x14ac:dyDescent="0.3">
      <c r="B229" s="846" t="s">
        <v>649</v>
      </c>
      <c r="C229" s="846" t="s">
        <v>1067</v>
      </c>
      <c r="D229" s="846" t="s">
        <v>1068</v>
      </c>
    </row>
    <row r="230" spans="2:4" ht="13.2" x14ac:dyDescent="0.3">
      <c r="B230" s="846" t="s">
        <v>652</v>
      </c>
      <c r="C230" s="846" t="s">
        <v>1069</v>
      </c>
      <c r="D230" s="846" t="s">
        <v>1070</v>
      </c>
    </row>
    <row r="231" spans="2:4" ht="13.2" x14ac:dyDescent="0.3">
      <c r="B231" s="846" t="s">
        <v>1071</v>
      </c>
      <c r="C231" s="846" t="s">
        <v>1072</v>
      </c>
      <c r="D231" s="846" t="s">
        <v>1073</v>
      </c>
    </row>
    <row r="232" spans="2:4" ht="13.2" x14ac:dyDescent="0.3">
      <c r="B232" s="846" t="s">
        <v>658</v>
      </c>
      <c r="C232" s="846" t="s">
        <v>1074</v>
      </c>
      <c r="D232" s="846" t="s">
        <v>1075</v>
      </c>
    </row>
    <row r="233" spans="2:4" ht="13.2" x14ac:dyDescent="0.3">
      <c r="B233" s="847" t="s">
        <v>1076</v>
      </c>
      <c r="C233" s="846" t="s">
        <v>662</v>
      </c>
      <c r="D233" s="846" t="s">
        <v>663</v>
      </c>
    </row>
    <row r="234" spans="2:4" ht="13.2" x14ac:dyDescent="0.3">
      <c r="B234" s="847" t="s">
        <v>1077</v>
      </c>
      <c r="C234" s="846" t="s">
        <v>665</v>
      </c>
      <c r="D234" s="846" t="s">
        <v>666</v>
      </c>
    </row>
    <row r="235" spans="2:4" ht="13.2" x14ac:dyDescent="0.3">
      <c r="B235" s="846" t="s">
        <v>667</v>
      </c>
      <c r="C235" s="846" t="s">
        <v>668</v>
      </c>
      <c r="D235" s="846" t="s">
        <v>669</v>
      </c>
    </row>
    <row r="236" spans="2:4" ht="13.2" x14ac:dyDescent="0.3">
      <c r="B236" s="846" t="s">
        <v>1078</v>
      </c>
      <c r="C236" s="846" t="s">
        <v>1079</v>
      </c>
      <c r="D236" s="846" t="s">
        <v>1080</v>
      </c>
    </row>
    <row r="237" spans="2:4" ht="13.2" x14ac:dyDescent="0.3">
      <c r="B237" s="846" t="s">
        <v>1081</v>
      </c>
      <c r="C237" s="846" t="s">
        <v>1082</v>
      </c>
      <c r="D237" s="846" t="s">
        <v>1083</v>
      </c>
    </row>
    <row r="238" spans="2:4" ht="13.2" x14ac:dyDescent="0.3">
      <c r="B238" s="846" t="s">
        <v>1084</v>
      </c>
      <c r="C238" s="846" t="s">
        <v>1085</v>
      </c>
      <c r="D238" s="846" t="s">
        <v>1086</v>
      </c>
    </row>
    <row r="239" spans="2:4" ht="13.2" x14ac:dyDescent="0.3">
      <c r="B239" s="846" t="s">
        <v>1087</v>
      </c>
      <c r="C239" s="846" t="s">
        <v>1088</v>
      </c>
      <c r="D239" s="846" t="s">
        <v>1089</v>
      </c>
    </row>
    <row r="240" spans="2:4" ht="13.2" x14ac:dyDescent="0.3">
      <c r="B240" s="846" t="s">
        <v>1090</v>
      </c>
      <c r="C240" s="846" t="s">
        <v>1091</v>
      </c>
      <c r="D240" s="846" t="s">
        <v>1092</v>
      </c>
    </row>
    <row r="241" spans="2:4" ht="13.2" x14ac:dyDescent="0.3">
      <c r="B241" s="846" t="s">
        <v>1093</v>
      </c>
      <c r="C241" s="846" t="s">
        <v>763</v>
      </c>
      <c r="D241" s="846" t="s">
        <v>764</v>
      </c>
    </row>
    <row r="242" spans="2:4" ht="13.2" x14ac:dyDescent="0.3">
      <c r="B242" s="846" t="s">
        <v>1094</v>
      </c>
      <c r="C242" s="846" t="s">
        <v>766</v>
      </c>
      <c r="D242" s="846" t="s">
        <v>767</v>
      </c>
    </row>
    <row r="243" spans="2:4" ht="13.2" x14ac:dyDescent="0.3">
      <c r="B243" s="846" t="s">
        <v>1095</v>
      </c>
      <c r="C243" s="846" t="s">
        <v>1096</v>
      </c>
      <c r="D243" s="846" t="s">
        <v>1097</v>
      </c>
    </row>
    <row r="244" spans="2:4" ht="13.2" x14ac:dyDescent="0.3">
      <c r="B244" s="846" t="s">
        <v>1098</v>
      </c>
      <c r="C244" s="846" t="s">
        <v>1099</v>
      </c>
      <c r="D244" s="846" t="s">
        <v>1100</v>
      </c>
    </row>
    <row r="246" spans="2:4" ht="13.2" x14ac:dyDescent="0.3">
      <c r="B246" s="846" t="s">
        <v>1101</v>
      </c>
      <c r="C246" s="846" t="s">
        <v>1102</v>
      </c>
      <c r="D246" s="846" t="s">
        <v>1103</v>
      </c>
    </row>
    <row r="247" spans="2:4" ht="13.2" x14ac:dyDescent="0.3">
      <c r="B247" s="846" t="s">
        <v>1104</v>
      </c>
      <c r="C247" s="846" t="s">
        <v>1105</v>
      </c>
      <c r="D247" s="846" t="s">
        <v>1106</v>
      </c>
    </row>
    <row r="248" spans="2:4" ht="13.2" x14ac:dyDescent="0.3">
      <c r="B248" s="846" t="s">
        <v>1107</v>
      </c>
      <c r="C248" s="846" t="s">
        <v>803</v>
      </c>
      <c r="D248" s="846" t="s">
        <v>804</v>
      </c>
    </row>
    <row r="249" spans="2:4" ht="13.2" x14ac:dyDescent="0.3">
      <c r="B249" s="846" t="s">
        <v>1108</v>
      </c>
      <c r="C249" s="846" t="s">
        <v>1109</v>
      </c>
      <c r="D249" s="846" t="s">
        <v>807</v>
      </c>
    </row>
    <row r="250" spans="2:4" ht="13.2" x14ac:dyDescent="0.3">
      <c r="B250" s="846" t="s">
        <v>1110</v>
      </c>
      <c r="C250" s="846" t="s">
        <v>1111</v>
      </c>
      <c r="D250" s="846" t="s">
        <v>1112</v>
      </c>
    </row>
    <row r="251" spans="2:4" ht="13.2" x14ac:dyDescent="0.3">
      <c r="B251" s="846" t="s">
        <v>1113</v>
      </c>
      <c r="C251" s="846" t="s">
        <v>1114</v>
      </c>
      <c r="D251" s="846" t="s">
        <v>1115</v>
      </c>
    </row>
    <row r="252" spans="2:4" ht="13.2" x14ac:dyDescent="0.3">
      <c r="B252" s="846" t="s">
        <v>1116</v>
      </c>
      <c r="C252" s="846" t="s">
        <v>1117</v>
      </c>
      <c r="D252" s="846" t="s">
        <v>1118</v>
      </c>
    </row>
    <row r="253" spans="2:4" ht="13.2" x14ac:dyDescent="0.3">
      <c r="B253" s="846" t="s">
        <v>1119</v>
      </c>
      <c r="C253" s="846" t="s">
        <v>1120</v>
      </c>
      <c r="D253" s="846" t="s">
        <v>843</v>
      </c>
    </row>
    <row r="254" spans="2:4" ht="13.2" x14ac:dyDescent="0.3">
      <c r="B254" s="846" t="s">
        <v>1121</v>
      </c>
      <c r="C254" s="846" t="s">
        <v>1122</v>
      </c>
      <c r="D254" s="846" t="s">
        <v>846</v>
      </c>
    </row>
    <row r="255" spans="2:4" ht="13.2" x14ac:dyDescent="0.3">
      <c r="B255" s="846" t="s">
        <v>1123</v>
      </c>
      <c r="C255" s="846" t="s">
        <v>848</v>
      </c>
      <c r="D255" s="846" t="s">
        <v>849</v>
      </c>
    </row>
    <row r="256" spans="2:4" ht="13.2" x14ac:dyDescent="0.3">
      <c r="B256" s="846" t="s">
        <v>1124</v>
      </c>
      <c r="C256" s="846" t="s">
        <v>1125</v>
      </c>
      <c r="D256" s="846" t="s">
        <v>1126</v>
      </c>
    </row>
    <row r="257" spans="2:4" ht="13.2" x14ac:dyDescent="0.3">
      <c r="B257" s="846" t="s">
        <v>1127</v>
      </c>
      <c r="C257" s="846" t="s">
        <v>1128</v>
      </c>
      <c r="D257" s="846" t="s">
        <v>1129</v>
      </c>
    </row>
    <row r="258" spans="2:4" ht="13.2" x14ac:dyDescent="0.3">
      <c r="B258" s="846" t="s">
        <v>1130</v>
      </c>
      <c r="C258" s="846" t="s">
        <v>1131</v>
      </c>
      <c r="D258" s="846" t="s">
        <v>1132</v>
      </c>
    </row>
    <row r="259" spans="2:4" ht="13.2" x14ac:dyDescent="0.3">
      <c r="B259" s="846" t="s">
        <v>1133</v>
      </c>
      <c r="C259" s="846" t="s">
        <v>1134</v>
      </c>
      <c r="D259" s="846" t="s">
        <v>1135</v>
      </c>
    </row>
    <row r="260" spans="2:4" ht="13.8" x14ac:dyDescent="0.3">
      <c r="B260" s="846" t="s">
        <v>1611</v>
      </c>
      <c r="C260" s="846" t="s">
        <v>1136</v>
      </c>
      <c r="D260" s="846" t="s">
        <v>1137</v>
      </c>
    </row>
    <row r="261" spans="2:4" ht="13.2" x14ac:dyDescent="0.3">
      <c r="B261" s="846" t="s">
        <v>1138</v>
      </c>
      <c r="C261" s="846" t="s">
        <v>1139</v>
      </c>
      <c r="D261" s="846" t="s">
        <v>1140</v>
      </c>
    </row>
    <row r="262" spans="2:4" ht="13.2" x14ac:dyDescent="0.3">
      <c r="B262" s="846" t="s">
        <v>1141</v>
      </c>
      <c r="C262" s="846" t="s">
        <v>1142</v>
      </c>
      <c r="D262" s="846" t="s">
        <v>1143</v>
      </c>
    </row>
    <row r="263" spans="2:4" ht="13.2" x14ac:dyDescent="0.3">
      <c r="B263" s="846" t="s">
        <v>1144</v>
      </c>
      <c r="C263" s="846" t="s">
        <v>1145</v>
      </c>
      <c r="D263" s="846" t="s">
        <v>1146</v>
      </c>
    </row>
    <row r="264" spans="2:4" ht="13.8" x14ac:dyDescent="0.3">
      <c r="B264" s="846" t="s">
        <v>1612</v>
      </c>
      <c r="C264" s="846" t="s">
        <v>1147</v>
      </c>
      <c r="D264" s="846" t="s">
        <v>1148</v>
      </c>
    </row>
    <row r="265" spans="2:4" ht="13.2" x14ac:dyDescent="0.3">
      <c r="B265" s="846" t="s">
        <v>1149</v>
      </c>
      <c r="C265" s="846" t="s">
        <v>906</v>
      </c>
      <c r="D265" s="846" t="s">
        <v>1150</v>
      </c>
    </row>
    <row r="266" spans="2:4" ht="13.2" x14ac:dyDescent="0.3">
      <c r="B266" s="846" t="s">
        <v>908</v>
      </c>
      <c r="C266" s="846" t="s">
        <v>909</v>
      </c>
      <c r="D266" s="846" t="s">
        <v>1151</v>
      </c>
    </row>
    <row r="267" spans="2:4" ht="13.8" x14ac:dyDescent="0.3">
      <c r="B267" s="846" t="s">
        <v>1613</v>
      </c>
      <c r="C267" s="846" t="s">
        <v>1152</v>
      </c>
      <c r="D267" s="846" t="s">
        <v>1153</v>
      </c>
    </row>
    <row r="268" spans="2:4" ht="13.2" x14ac:dyDescent="0.3">
      <c r="B268" s="846" t="s">
        <v>1154</v>
      </c>
      <c r="C268" s="846" t="s">
        <v>1155</v>
      </c>
      <c r="D268" s="846" t="s">
        <v>1156</v>
      </c>
    </row>
    <row r="269" spans="2:4" ht="13.2" x14ac:dyDescent="0.3">
      <c r="B269" s="845" t="s">
        <v>1157</v>
      </c>
    </row>
    <row r="270" spans="2:4" ht="13.2" x14ac:dyDescent="0.3">
      <c r="B270" s="846" t="s">
        <v>1101</v>
      </c>
      <c r="C270" s="846" t="s">
        <v>1102</v>
      </c>
      <c r="D270" s="846" t="s">
        <v>1103</v>
      </c>
    </row>
    <row r="271" spans="2:4" ht="13.2" x14ac:dyDescent="0.3">
      <c r="B271" s="846" t="s">
        <v>1158</v>
      </c>
      <c r="C271" s="846" t="s">
        <v>927</v>
      </c>
      <c r="D271" s="846" t="s">
        <v>928</v>
      </c>
    </row>
    <row r="272" spans="2:4" ht="13.2" x14ac:dyDescent="0.3">
      <c r="B272" s="846" t="s">
        <v>1159</v>
      </c>
      <c r="C272" s="846" t="s">
        <v>930</v>
      </c>
      <c r="D272" s="846" t="s">
        <v>931</v>
      </c>
    </row>
    <row r="273" spans="2:4" ht="13.2" x14ac:dyDescent="0.3">
      <c r="B273" s="846" t="s">
        <v>1160</v>
      </c>
      <c r="C273" s="846" t="s">
        <v>942</v>
      </c>
      <c r="D273" s="846" t="s">
        <v>943</v>
      </c>
    </row>
    <row r="274" spans="2:4" ht="13.2" x14ac:dyDescent="0.3">
      <c r="B274" s="846" t="s">
        <v>1161</v>
      </c>
      <c r="C274" s="846" t="s">
        <v>803</v>
      </c>
      <c r="D274" s="846" t="s">
        <v>804</v>
      </c>
    </row>
    <row r="275" spans="2:4" ht="13.2" x14ac:dyDescent="0.3">
      <c r="B275" s="846" t="s">
        <v>1162</v>
      </c>
      <c r="C275" s="846" t="s">
        <v>1109</v>
      </c>
      <c r="D275" s="846" t="s">
        <v>807</v>
      </c>
    </row>
    <row r="276" spans="2:4" ht="13.2" x14ac:dyDescent="0.3">
      <c r="B276" s="846" t="s">
        <v>1163</v>
      </c>
      <c r="C276" s="846" t="s">
        <v>1120</v>
      </c>
      <c r="D276" s="846" t="s">
        <v>843</v>
      </c>
    </row>
    <row r="277" spans="2:4" ht="13.2" x14ac:dyDescent="0.3">
      <c r="B277" s="846" t="s">
        <v>1164</v>
      </c>
      <c r="C277" s="846" t="s">
        <v>1122</v>
      </c>
      <c r="D277" s="846" t="s">
        <v>846</v>
      </c>
    </row>
    <row r="278" spans="2:4" ht="13.2" x14ac:dyDescent="0.3">
      <c r="B278" s="846" t="s">
        <v>1165</v>
      </c>
      <c r="C278" s="846" t="s">
        <v>848</v>
      </c>
      <c r="D278" s="846" t="s">
        <v>849</v>
      </c>
    </row>
    <row r="279" spans="2:4" ht="13.2" x14ac:dyDescent="0.3">
      <c r="B279" s="846" t="s">
        <v>1166</v>
      </c>
      <c r="C279" s="846" t="s">
        <v>1167</v>
      </c>
      <c r="D279" s="846" t="s">
        <v>1168</v>
      </c>
    </row>
    <row r="280" spans="2:4" ht="13.2" x14ac:dyDescent="0.3">
      <c r="B280" s="846" t="s">
        <v>1169</v>
      </c>
      <c r="C280" s="846" t="s">
        <v>1170</v>
      </c>
      <c r="D280" s="846" t="s">
        <v>1171</v>
      </c>
    </row>
    <row r="281" spans="2:4" ht="13.2" x14ac:dyDescent="0.3">
      <c r="B281" s="846" t="s">
        <v>1172</v>
      </c>
      <c r="C281" s="846" t="s">
        <v>1173</v>
      </c>
      <c r="D281" s="846" t="s">
        <v>1174</v>
      </c>
    </row>
    <row r="282" spans="2:4" ht="13.2" x14ac:dyDescent="0.3">
      <c r="B282" s="846" t="s">
        <v>1127</v>
      </c>
      <c r="C282" s="846" t="s">
        <v>1175</v>
      </c>
      <c r="D282" s="846" t="s">
        <v>1129</v>
      </c>
    </row>
    <row r="283" spans="2:4" ht="13.8" x14ac:dyDescent="0.3">
      <c r="B283" s="846" t="s">
        <v>1614</v>
      </c>
      <c r="C283" s="846" t="s">
        <v>1136</v>
      </c>
      <c r="D283" s="846" t="s">
        <v>1137</v>
      </c>
    </row>
    <row r="284" spans="2:4" ht="13.2" x14ac:dyDescent="0.3">
      <c r="B284" s="846" t="s">
        <v>1149</v>
      </c>
      <c r="C284" s="846" t="s">
        <v>906</v>
      </c>
      <c r="D284" s="846" t="s">
        <v>1150</v>
      </c>
    </row>
    <row r="285" spans="2:4" ht="13.2" x14ac:dyDescent="0.3">
      <c r="B285" s="846" t="s">
        <v>1003</v>
      </c>
      <c r="C285" s="846" t="s">
        <v>1004</v>
      </c>
      <c r="D285" s="846" t="s">
        <v>1005</v>
      </c>
    </row>
    <row r="286" spans="2:4" ht="13.8" x14ac:dyDescent="0.3">
      <c r="B286" s="846" t="s">
        <v>1615</v>
      </c>
      <c r="C286" s="846" t="s">
        <v>1007</v>
      </c>
      <c r="D286" s="846" t="s">
        <v>1176</v>
      </c>
    </row>
    <row r="287" spans="2:4" ht="13.2" x14ac:dyDescent="0.3">
      <c r="B287" s="845"/>
    </row>
    <row r="288" spans="2:4" ht="13.2" x14ac:dyDescent="0.3">
      <c r="B288" s="845"/>
    </row>
    <row r="289" spans="2:4" ht="13.2" x14ac:dyDescent="0.3">
      <c r="B289" s="845" t="s">
        <v>1177</v>
      </c>
    </row>
    <row r="290" spans="2:4" ht="13.2" x14ac:dyDescent="0.3">
      <c r="B290" s="846" t="s">
        <v>1178</v>
      </c>
      <c r="C290" s="846" t="s">
        <v>1179</v>
      </c>
      <c r="D290" s="846" t="s">
        <v>1180</v>
      </c>
    </row>
    <row r="291" spans="2:4" ht="13.2" x14ac:dyDescent="0.3">
      <c r="B291" s="846" t="s">
        <v>1181</v>
      </c>
      <c r="C291" s="846" t="s">
        <v>1182</v>
      </c>
      <c r="D291" s="846" t="s">
        <v>1183</v>
      </c>
    </row>
    <row r="292" spans="2:4" ht="13.2" x14ac:dyDescent="0.3">
      <c r="B292" s="846" t="s">
        <v>1184</v>
      </c>
      <c r="C292" s="846" t="s">
        <v>1185</v>
      </c>
      <c r="D292" s="846" t="s">
        <v>1186</v>
      </c>
    </row>
    <row r="293" spans="2:4" ht="13.2" x14ac:dyDescent="0.3">
      <c r="B293" s="846" t="s">
        <v>442</v>
      </c>
      <c r="C293" s="846" t="s">
        <v>1187</v>
      </c>
      <c r="D293" s="846" t="s">
        <v>1188</v>
      </c>
    </row>
    <row r="294" spans="2:4" ht="13.2" x14ac:dyDescent="0.3">
      <c r="B294" s="846" t="s">
        <v>443</v>
      </c>
      <c r="C294" s="846" t="s">
        <v>1189</v>
      </c>
      <c r="D294" s="846" t="s">
        <v>1190</v>
      </c>
    </row>
    <row r="295" spans="2:4" ht="13.2" x14ac:dyDescent="0.3">
      <c r="B295" s="846" t="s">
        <v>444</v>
      </c>
      <c r="C295" s="846" t="s">
        <v>1191</v>
      </c>
      <c r="D295" s="846" t="s">
        <v>624</v>
      </c>
    </row>
    <row r="296" spans="2:4" ht="13.2" x14ac:dyDescent="0.3">
      <c r="B296" s="846" t="s">
        <v>1192</v>
      </c>
      <c r="C296" s="846" t="s">
        <v>1193</v>
      </c>
      <c r="D296" s="846" t="s">
        <v>1194</v>
      </c>
    </row>
    <row r="297" spans="2:4" ht="13.2" x14ac:dyDescent="0.3">
      <c r="B297" s="846" t="s">
        <v>1195</v>
      </c>
      <c r="C297" s="846" t="s">
        <v>1196</v>
      </c>
      <c r="D297" s="846" t="s">
        <v>1197</v>
      </c>
    </row>
    <row r="298" spans="2:4" ht="13.2" x14ac:dyDescent="0.3">
      <c r="B298" s="846" t="s">
        <v>1198</v>
      </c>
      <c r="C298" s="846" t="s">
        <v>1199</v>
      </c>
      <c r="D298" s="846" t="s">
        <v>1200</v>
      </c>
    </row>
    <row r="299" spans="2:4" ht="13.2" x14ac:dyDescent="0.3">
      <c r="B299" s="846" t="s">
        <v>448</v>
      </c>
      <c r="C299" s="846" t="s">
        <v>1201</v>
      </c>
      <c r="D299" s="846" t="s">
        <v>1202</v>
      </c>
    </row>
    <row r="300" spans="2:4" ht="13.2" x14ac:dyDescent="0.3">
      <c r="B300" s="846" t="s">
        <v>449</v>
      </c>
      <c r="C300" s="846" t="s">
        <v>1203</v>
      </c>
      <c r="D300" s="846" t="s">
        <v>1204</v>
      </c>
    </row>
    <row r="301" spans="2:4" ht="13.2" x14ac:dyDescent="0.3">
      <c r="B301" s="846" t="s">
        <v>450</v>
      </c>
      <c r="C301" s="846" t="s">
        <v>1096</v>
      </c>
      <c r="D301" s="846" t="s">
        <v>1097</v>
      </c>
    </row>
    <row r="302" spans="2:4" ht="13.2" x14ac:dyDescent="0.3">
      <c r="B302" s="846" t="s">
        <v>1205</v>
      </c>
      <c r="C302" s="846" t="s">
        <v>1206</v>
      </c>
      <c r="D302" s="846" t="s">
        <v>1207</v>
      </c>
    </row>
    <row r="303" spans="2:4" ht="13.2" x14ac:dyDescent="0.3">
      <c r="B303" s="846" t="s">
        <v>1208</v>
      </c>
      <c r="C303" s="846" t="s">
        <v>1209</v>
      </c>
      <c r="D303" s="846" t="s">
        <v>1210</v>
      </c>
    </row>
    <row r="304" spans="2:4" ht="13.2" x14ac:dyDescent="0.3">
      <c r="B304" s="846" t="s">
        <v>1211</v>
      </c>
      <c r="C304" s="846" t="s">
        <v>1212</v>
      </c>
      <c r="D304" s="846" t="s">
        <v>1213</v>
      </c>
    </row>
    <row r="305" spans="2:4" ht="13.2" x14ac:dyDescent="0.3">
      <c r="B305" s="846" t="s">
        <v>1214</v>
      </c>
      <c r="C305" s="846" t="s">
        <v>1215</v>
      </c>
      <c r="D305" s="846" t="s">
        <v>1216</v>
      </c>
    </row>
    <row r="306" spans="2:4" ht="13.2" x14ac:dyDescent="0.3">
      <c r="B306" s="846" t="s">
        <v>1107</v>
      </c>
      <c r="C306" s="846" t="s">
        <v>1217</v>
      </c>
      <c r="D306" s="846" t="s">
        <v>1218</v>
      </c>
    </row>
    <row r="307" spans="2:4" ht="13.2" x14ac:dyDescent="0.3">
      <c r="B307" s="846" t="s">
        <v>1166</v>
      </c>
      <c r="C307" s="846" t="s">
        <v>1219</v>
      </c>
      <c r="D307" s="846" t="s">
        <v>1220</v>
      </c>
    </row>
    <row r="308" spans="2:4" ht="13.2" x14ac:dyDescent="0.3">
      <c r="B308" s="846" t="s">
        <v>1221</v>
      </c>
      <c r="C308" s="846" t="s">
        <v>1222</v>
      </c>
      <c r="D308" s="846" t="s">
        <v>1223</v>
      </c>
    </row>
    <row r="309" spans="2:4" ht="13.2" x14ac:dyDescent="0.3">
      <c r="B309" s="846" t="s">
        <v>1224</v>
      </c>
      <c r="C309" s="846" t="s">
        <v>1225</v>
      </c>
      <c r="D309" s="846" t="s">
        <v>1226</v>
      </c>
    </row>
    <row r="310" spans="2:4" ht="13.2" x14ac:dyDescent="0.3">
      <c r="B310" s="846" t="s">
        <v>1110</v>
      </c>
      <c r="C310" s="846" t="s">
        <v>1227</v>
      </c>
      <c r="D310" s="846" t="s">
        <v>1228</v>
      </c>
    </row>
    <row r="311" spans="2:4" ht="13.2" x14ac:dyDescent="0.3">
      <c r="B311" s="846" t="s">
        <v>1229</v>
      </c>
      <c r="C311" s="846" t="s">
        <v>1230</v>
      </c>
      <c r="D311" s="846" t="s">
        <v>1231</v>
      </c>
    </row>
    <row r="312" spans="2:4" ht="13.2" x14ac:dyDescent="0.3">
      <c r="B312" s="846" t="s">
        <v>1116</v>
      </c>
      <c r="C312" s="846" t="s">
        <v>1232</v>
      </c>
      <c r="D312" s="846" t="s">
        <v>1233</v>
      </c>
    </row>
    <row r="313" spans="2:4" ht="13.2" x14ac:dyDescent="0.3">
      <c r="B313" s="846" t="s">
        <v>1234</v>
      </c>
      <c r="C313" s="846" t="s">
        <v>1235</v>
      </c>
      <c r="D313" s="846" t="s">
        <v>1236</v>
      </c>
    </row>
    <row r="314" spans="2:4" ht="13.2" x14ac:dyDescent="0.3">
      <c r="B314" s="846" t="s">
        <v>1237</v>
      </c>
      <c r="C314" s="846" t="s">
        <v>1238</v>
      </c>
      <c r="D314" s="846" t="s">
        <v>1239</v>
      </c>
    </row>
    <row r="315" spans="2:4" ht="13.2" x14ac:dyDescent="0.3">
      <c r="B315" s="846" t="s">
        <v>1003</v>
      </c>
      <c r="C315" s="846" t="s">
        <v>1004</v>
      </c>
      <c r="D315" s="846" t="s">
        <v>1005</v>
      </c>
    </row>
    <row r="316" spans="2:4" ht="13.2" x14ac:dyDescent="0.3">
      <c r="B316" s="846" t="s">
        <v>1240</v>
      </c>
      <c r="C316" s="846" t="s">
        <v>1241</v>
      </c>
      <c r="D316" s="846" t="s">
        <v>1242</v>
      </c>
    </row>
    <row r="317" spans="2:4" ht="13.2" x14ac:dyDescent="0.3">
      <c r="B317" s="846" t="s">
        <v>1243</v>
      </c>
      <c r="C317" s="846" t="s">
        <v>1244</v>
      </c>
      <c r="D317" s="846" t="s">
        <v>1245</v>
      </c>
    </row>
    <row r="318" spans="2:4" ht="13.2" x14ac:dyDescent="0.3">
      <c r="B318" s="846" t="s">
        <v>1246</v>
      </c>
      <c r="C318" s="846" t="s">
        <v>1247</v>
      </c>
      <c r="D318" s="846" t="s">
        <v>1248</v>
      </c>
    </row>
    <row r="319" spans="2:4" ht="13.2" x14ac:dyDescent="0.3">
      <c r="B319" s="846" t="s">
        <v>1249</v>
      </c>
      <c r="C319" s="846" t="s">
        <v>1250</v>
      </c>
      <c r="D319" s="846" t="s">
        <v>1251</v>
      </c>
    </row>
    <row r="320" spans="2:4" ht="13.2" x14ac:dyDescent="0.3">
      <c r="B320" s="846" t="s">
        <v>1252</v>
      </c>
      <c r="C320" s="846" t="s">
        <v>1253</v>
      </c>
      <c r="D320" s="846" t="s">
        <v>1254</v>
      </c>
    </row>
    <row r="321" spans="2:4" ht="12.75" customHeight="1" x14ac:dyDescent="0.3"/>
    <row r="322" spans="2:4" ht="13.2" x14ac:dyDescent="0.3">
      <c r="B322" s="846" t="s">
        <v>1255</v>
      </c>
    </row>
    <row r="323" spans="2:4" ht="13.2" x14ac:dyDescent="0.3">
      <c r="B323" s="848" t="s">
        <v>1256</v>
      </c>
      <c r="C323" s="848" t="s">
        <v>1257</v>
      </c>
      <c r="D323" s="848" t="s">
        <v>1258</v>
      </c>
    </row>
    <row r="324" spans="2:4" ht="13.2" x14ac:dyDescent="0.3">
      <c r="B324" s="848" t="s">
        <v>1259</v>
      </c>
      <c r="C324" s="848" t="s">
        <v>1260</v>
      </c>
      <c r="D324" s="848" t="s">
        <v>1261</v>
      </c>
    </row>
    <row r="325" spans="2:4" ht="13.2" x14ac:dyDescent="0.3">
      <c r="B325" s="846" t="s">
        <v>1262</v>
      </c>
      <c r="C325" s="846" t="s">
        <v>1263</v>
      </c>
      <c r="D325" s="846" t="s">
        <v>1264</v>
      </c>
    </row>
    <row r="326" spans="2:4" ht="13.2" x14ac:dyDescent="0.3">
      <c r="B326" s="846" t="s">
        <v>1569</v>
      </c>
      <c r="C326" s="846" t="s">
        <v>1570</v>
      </c>
      <c r="D326" s="846" t="s">
        <v>1571</v>
      </c>
    </row>
    <row r="327" spans="2:4" ht="13.2" x14ac:dyDescent="0.3">
      <c r="B327" s="846" t="s">
        <v>1265</v>
      </c>
      <c r="C327" s="846" t="s">
        <v>1266</v>
      </c>
      <c r="D327" s="846" t="s">
        <v>1267</v>
      </c>
    </row>
    <row r="328" spans="2:4" ht="13.2" x14ac:dyDescent="0.3">
      <c r="B328" s="846" t="s">
        <v>1572</v>
      </c>
      <c r="C328" s="846" t="s">
        <v>1573</v>
      </c>
      <c r="D328" s="846" t="s">
        <v>1574</v>
      </c>
    </row>
    <row r="329" spans="2:4" ht="13.2" x14ac:dyDescent="0.3">
      <c r="B329" s="846" t="s">
        <v>1575</v>
      </c>
      <c r="C329" s="846" t="s">
        <v>1576</v>
      </c>
      <c r="D329" s="846" t="s">
        <v>1577</v>
      </c>
    </row>
    <row r="330" spans="2:4" ht="13.2" x14ac:dyDescent="0.3">
      <c r="B330" s="846" t="s">
        <v>1268</v>
      </c>
      <c r="C330" s="846" t="s">
        <v>1269</v>
      </c>
      <c r="D330" s="846" t="s">
        <v>1270</v>
      </c>
    </row>
    <row r="331" spans="2:4" ht="13.2" x14ac:dyDescent="0.3">
      <c r="B331" s="846" t="s">
        <v>1586</v>
      </c>
      <c r="C331" s="846" t="s">
        <v>1587</v>
      </c>
      <c r="D331" s="846" t="s">
        <v>1596</v>
      </c>
    </row>
    <row r="332" spans="2:4" ht="13.2" x14ac:dyDescent="0.3">
      <c r="B332" s="846" t="s">
        <v>1585</v>
      </c>
      <c r="C332" s="846" t="s">
        <v>1588</v>
      </c>
      <c r="D332" s="846" t="s">
        <v>1597</v>
      </c>
    </row>
    <row r="333" spans="2:4" ht="13.2" x14ac:dyDescent="0.3">
      <c r="B333" s="846" t="s">
        <v>1584</v>
      </c>
      <c r="C333" s="846" t="s">
        <v>1589</v>
      </c>
      <c r="D333" s="846" t="s">
        <v>1598</v>
      </c>
    </row>
    <row r="334" spans="2:4" ht="13.2" x14ac:dyDescent="0.3">
      <c r="B334" s="846" t="s">
        <v>1583</v>
      </c>
      <c r="C334" s="846" t="s">
        <v>1590</v>
      </c>
      <c r="D334" s="846" t="s">
        <v>1599</v>
      </c>
    </row>
    <row r="335" spans="2:4" ht="13.2" x14ac:dyDescent="0.3">
      <c r="B335" s="846" t="s">
        <v>1582</v>
      </c>
      <c r="C335" s="846" t="s">
        <v>1591</v>
      </c>
      <c r="D335" s="846" t="s">
        <v>1600</v>
      </c>
    </row>
    <row r="336" spans="2:4" ht="13.2" x14ac:dyDescent="0.3">
      <c r="B336" s="846" t="s">
        <v>1581</v>
      </c>
      <c r="C336" s="846" t="s">
        <v>1592</v>
      </c>
      <c r="D336" s="846" t="s">
        <v>1601</v>
      </c>
    </row>
    <row r="337" spans="2:4" ht="13.2" x14ac:dyDescent="0.3">
      <c r="B337" s="846" t="s">
        <v>1580</v>
      </c>
      <c r="C337" s="846" t="s">
        <v>1593</v>
      </c>
      <c r="D337" s="846" t="s">
        <v>1616</v>
      </c>
    </row>
    <row r="338" spans="2:4" ht="13.2" x14ac:dyDescent="0.3">
      <c r="B338" s="846" t="s">
        <v>1579</v>
      </c>
      <c r="C338" s="846" t="s">
        <v>1594</v>
      </c>
      <c r="D338" s="846" t="s">
        <v>1617</v>
      </c>
    </row>
    <row r="339" spans="2:4" ht="13.2" x14ac:dyDescent="0.3">
      <c r="B339" s="846" t="s">
        <v>1578</v>
      </c>
      <c r="C339" s="846" t="s">
        <v>1595</v>
      </c>
      <c r="D339" s="849" t="s">
        <v>1602</v>
      </c>
    </row>
    <row r="340" spans="2:4" ht="13.2" x14ac:dyDescent="0.3">
      <c r="B340" s="846" t="s">
        <v>1271</v>
      </c>
      <c r="C340" s="846" t="s">
        <v>1272</v>
      </c>
      <c r="D340" s="846" t="s">
        <v>1273</v>
      </c>
    </row>
    <row r="341" spans="2:4" ht="13.2" x14ac:dyDescent="0.3">
      <c r="B341" s="846" t="s">
        <v>1274</v>
      </c>
      <c r="C341" s="846" t="s">
        <v>1275</v>
      </c>
      <c r="D341" s="846" t="s">
        <v>1276</v>
      </c>
    </row>
    <row r="342" spans="2:4" ht="13.2" x14ac:dyDescent="0.3">
      <c r="B342" s="846" t="s">
        <v>1277</v>
      </c>
      <c r="C342" s="846" t="s">
        <v>1278</v>
      </c>
      <c r="D342" s="846" t="s">
        <v>1279</v>
      </c>
    </row>
    <row r="343" spans="2:4" ht="13.2" x14ac:dyDescent="0.3">
      <c r="B343" s="846" t="s">
        <v>1280</v>
      </c>
      <c r="C343" s="846" t="s">
        <v>1281</v>
      </c>
      <c r="D343" s="849" t="s">
        <v>1282</v>
      </c>
    </row>
    <row r="344" spans="2:4" ht="13.2" x14ac:dyDescent="0.3">
      <c r="B344" s="846" t="s">
        <v>1283</v>
      </c>
      <c r="C344" s="846" t="s">
        <v>1284</v>
      </c>
      <c r="D344" s="846" t="s">
        <v>1285</v>
      </c>
    </row>
    <row r="345" spans="2:4" ht="13.2" x14ac:dyDescent="0.3">
      <c r="B345" s="846" t="s">
        <v>1286</v>
      </c>
      <c r="C345" s="846" t="s">
        <v>1287</v>
      </c>
      <c r="D345" s="846" t="s">
        <v>1288</v>
      </c>
    </row>
    <row r="346" spans="2:4" ht="13.2" x14ac:dyDescent="0.3">
      <c r="B346" s="846" t="s">
        <v>1289</v>
      </c>
      <c r="C346" s="846" t="s">
        <v>1290</v>
      </c>
      <c r="D346" s="846" t="s">
        <v>1291</v>
      </c>
    </row>
    <row r="347" spans="2:4" ht="13.2" x14ac:dyDescent="0.3">
      <c r="B347" s="846" t="s">
        <v>1292</v>
      </c>
      <c r="C347" s="846" t="s">
        <v>1293</v>
      </c>
      <c r="D347" s="846" t="s">
        <v>1294</v>
      </c>
    </row>
    <row r="348" spans="2:4" ht="13.2" x14ac:dyDescent="0.3">
      <c r="B348" s="846" t="s">
        <v>1295</v>
      </c>
      <c r="C348" s="846" t="s">
        <v>1296</v>
      </c>
      <c r="D348" s="846" t="s">
        <v>1297</v>
      </c>
    </row>
    <row r="349" spans="2:4" ht="13.2" x14ac:dyDescent="0.3">
      <c r="B349" s="846" t="s">
        <v>1298</v>
      </c>
      <c r="C349" s="846" t="s">
        <v>1299</v>
      </c>
      <c r="D349" s="846" t="s">
        <v>1300</v>
      </c>
    </row>
    <row r="350" spans="2:4" ht="13.2" x14ac:dyDescent="0.3">
      <c r="B350" s="846" t="s">
        <v>1301</v>
      </c>
      <c r="C350" s="846" t="s">
        <v>1302</v>
      </c>
      <c r="D350" s="846" t="s">
        <v>1303</v>
      </c>
    </row>
    <row r="351" spans="2:4" ht="13.2" x14ac:dyDescent="0.3">
      <c r="B351" s="846" t="s">
        <v>1304</v>
      </c>
      <c r="C351" s="846" t="s">
        <v>1305</v>
      </c>
      <c r="D351" s="846" t="s">
        <v>1306</v>
      </c>
    </row>
    <row r="352" spans="2:4" ht="13.2" x14ac:dyDescent="0.3">
      <c r="B352" s="846" t="s">
        <v>1307</v>
      </c>
      <c r="C352" s="846" t="s">
        <v>1308</v>
      </c>
      <c r="D352" s="849" t="s">
        <v>1309</v>
      </c>
    </row>
    <row r="353" spans="2:4" ht="13.2" x14ac:dyDescent="0.3">
      <c r="B353" s="846" t="s">
        <v>1310</v>
      </c>
      <c r="C353" s="846" t="s">
        <v>1311</v>
      </c>
      <c r="D353" s="846" t="s">
        <v>1312</v>
      </c>
    </row>
    <row r="354" spans="2:4" ht="13.2" x14ac:dyDescent="0.3">
      <c r="B354" s="846" t="s">
        <v>1313</v>
      </c>
      <c r="C354" s="846" t="s">
        <v>1314</v>
      </c>
      <c r="D354" s="846" t="s">
        <v>1315</v>
      </c>
    </row>
    <row r="355" spans="2:4" ht="13.2" x14ac:dyDescent="0.3">
      <c r="B355" s="846" t="s">
        <v>1316</v>
      </c>
      <c r="C355" s="846" t="s">
        <v>1317</v>
      </c>
      <c r="D355" s="846" t="s">
        <v>1318</v>
      </c>
    </row>
    <row r="356" spans="2:4" ht="13.2" x14ac:dyDescent="0.3">
      <c r="B356" s="846" t="s">
        <v>1319</v>
      </c>
      <c r="C356" s="846" t="s">
        <v>1320</v>
      </c>
      <c r="D356" s="846" t="s">
        <v>1321</v>
      </c>
    </row>
    <row r="357" spans="2:4" ht="13.2" x14ac:dyDescent="0.3">
      <c r="B357" s="846" t="s">
        <v>1618</v>
      </c>
      <c r="C357" s="846" t="s">
        <v>1619</v>
      </c>
      <c r="D357" s="846" t="s">
        <v>1620</v>
      </c>
    </row>
    <row r="358" spans="2:4" ht="13.2" x14ac:dyDescent="0.3">
      <c r="B358" s="846" t="s">
        <v>1603</v>
      </c>
      <c r="C358" s="846" t="s">
        <v>1605</v>
      </c>
      <c r="D358" s="846" t="s">
        <v>1608</v>
      </c>
    </row>
    <row r="359" spans="2:4" ht="13.2" x14ac:dyDescent="0.3">
      <c r="B359" s="846" t="s">
        <v>1604</v>
      </c>
      <c r="C359" s="846" t="s">
        <v>1606</v>
      </c>
      <c r="D359" s="846" t="s">
        <v>1607</v>
      </c>
    </row>
    <row r="360" spans="2:4" ht="12.75" customHeight="1" x14ac:dyDescent="0.3"/>
    <row r="361" spans="2:4" ht="13.2" x14ac:dyDescent="0.3">
      <c r="B361" s="846" t="s">
        <v>442</v>
      </c>
      <c r="C361" s="846" t="s">
        <v>1187</v>
      </c>
      <c r="D361" s="846" t="s">
        <v>1188</v>
      </c>
    </row>
    <row r="362" spans="2:4" ht="13.2" x14ac:dyDescent="0.3">
      <c r="B362" s="846" t="s">
        <v>1322</v>
      </c>
      <c r="C362" s="846" t="s">
        <v>1323</v>
      </c>
      <c r="D362" s="846" t="s">
        <v>1324</v>
      </c>
    </row>
    <row r="363" spans="2:4" ht="13.2" x14ac:dyDescent="0.3">
      <c r="B363" s="846" t="s">
        <v>1325</v>
      </c>
      <c r="C363" s="846" t="s">
        <v>1326</v>
      </c>
      <c r="D363" s="846" t="s">
        <v>1327</v>
      </c>
    </row>
    <row r="364" spans="2:4" ht="13.2" x14ac:dyDescent="0.3">
      <c r="B364" s="846" t="s">
        <v>1024</v>
      </c>
      <c r="C364" s="846" t="s">
        <v>1328</v>
      </c>
      <c r="D364" s="846" t="s">
        <v>1329</v>
      </c>
    </row>
    <row r="365" spans="2:4" ht="13.2" x14ac:dyDescent="0.3">
      <c r="B365" s="846" t="s">
        <v>443</v>
      </c>
      <c r="C365" s="846" t="s">
        <v>1189</v>
      </c>
      <c r="D365" s="846" t="s">
        <v>1190</v>
      </c>
    </row>
    <row r="366" spans="2:4" ht="13.2" x14ac:dyDescent="0.3">
      <c r="B366" s="846" t="s">
        <v>1330</v>
      </c>
      <c r="C366" s="846" t="s">
        <v>1331</v>
      </c>
      <c r="D366" s="846" t="s">
        <v>1332</v>
      </c>
    </row>
    <row r="367" spans="2:4" ht="13.2" x14ac:dyDescent="0.3">
      <c r="B367" s="846" t="s">
        <v>1333</v>
      </c>
      <c r="C367" s="846" t="s">
        <v>1334</v>
      </c>
      <c r="D367" s="846" t="s">
        <v>1335</v>
      </c>
    </row>
    <row r="368" spans="2:4" ht="13.2" x14ac:dyDescent="0.3">
      <c r="B368" s="846" t="s">
        <v>1336</v>
      </c>
      <c r="C368" s="846" t="s">
        <v>1337</v>
      </c>
      <c r="D368" s="846" t="s">
        <v>1338</v>
      </c>
    </row>
    <row r="369" spans="1:4" ht="13.2" x14ac:dyDescent="0.3">
      <c r="B369" s="846" t="s">
        <v>1339</v>
      </c>
      <c r="C369" s="846" t="s">
        <v>1340</v>
      </c>
      <c r="D369" s="846" t="s">
        <v>1341</v>
      </c>
    </row>
    <row r="370" spans="1:4" ht="13.2" x14ac:dyDescent="0.3">
      <c r="B370" s="846" t="s">
        <v>444</v>
      </c>
      <c r="C370" s="846" t="s">
        <v>1191</v>
      </c>
      <c r="D370" s="846" t="s">
        <v>624</v>
      </c>
    </row>
    <row r="371" spans="1:4" ht="13.2" x14ac:dyDescent="0.3">
      <c r="B371" s="846" t="s">
        <v>1342</v>
      </c>
      <c r="C371" s="846" t="s">
        <v>1343</v>
      </c>
      <c r="D371" s="846" t="s">
        <v>1186</v>
      </c>
    </row>
    <row r="372" spans="1:4" ht="13.2" x14ac:dyDescent="0.3">
      <c r="A372" s="846"/>
      <c r="B372" s="846" t="s">
        <v>1198</v>
      </c>
      <c r="C372" s="846" t="s">
        <v>1199</v>
      </c>
      <c r="D372" s="846" t="s">
        <v>1200</v>
      </c>
    </row>
    <row r="373" spans="1:4" ht="13.2" x14ac:dyDescent="0.3">
      <c r="A373" s="846"/>
      <c r="B373" s="846" t="s">
        <v>640</v>
      </c>
      <c r="C373" s="846" t="s">
        <v>641</v>
      </c>
      <c r="D373" s="846" t="s">
        <v>642</v>
      </c>
    </row>
    <row r="374" spans="1:4" ht="13.2" x14ac:dyDescent="0.3">
      <c r="A374" s="846"/>
      <c r="B374" s="846" t="s">
        <v>643</v>
      </c>
      <c r="C374" s="846" t="s">
        <v>644</v>
      </c>
      <c r="D374" s="846" t="s">
        <v>645</v>
      </c>
    </row>
    <row r="375" spans="1:4" ht="13.2" x14ac:dyDescent="0.3">
      <c r="A375" s="846"/>
      <c r="B375" s="846" t="s">
        <v>646</v>
      </c>
      <c r="C375" s="846" t="s">
        <v>647</v>
      </c>
      <c r="D375" s="846" t="s">
        <v>648</v>
      </c>
    </row>
    <row r="376" spans="1:4" ht="13.2" x14ac:dyDescent="0.3">
      <c r="A376" s="846"/>
      <c r="B376" s="846" t="s">
        <v>649</v>
      </c>
      <c r="C376" s="846" t="s">
        <v>650</v>
      </c>
      <c r="D376" s="846" t="s">
        <v>651</v>
      </c>
    </row>
    <row r="377" spans="1:4" ht="13.2" x14ac:dyDescent="0.3">
      <c r="A377" s="846"/>
      <c r="B377" s="846" t="s">
        <v>652</v>
      </c>
      <c r="C377" s="846" t="s">
        <v>653</v>
      </c>
      <c r="D377" s="846" t="s">
        <v>654</v>
      </c>
    </row>
    <row r="378" spans="1:4" ht="13.2" x14ac:dyDescent="0.3">
      <c r="A378" s="846"/>
      <c r="B378" s="846" t="s">
        <v>655</v>
      </c>
      <c r="C378" s="846" t="s">
        <v>656</v>
      </c>
      <c r="D378" s="846" t="s">
        <v>657</v>
      </c>
    </row>
    <row r="379" spans="1:4" ht="13.2" x14ac:dyDescent="0.3">
      <c r="A379" s="846"/>
      <c r="B379" s="846" t="s">
        <v>658</v>
      </c>
      <c r="C379" s="846" t="s">
        <v>1344</v>
      </c>
      <c r="D379" s="846" t="s">
        <v>660</v>
      </c>
    </row>
    <row r="380" spans="1:4" ht="13.2" x14ac:dyDescent="0.3">
      <c r="A380" s="846"/>
      <c r="B380" s="846" t="s">
        <v>661</v>
      </c>
      <c r="C380" s="846" t="s">
        <v>662</v>
      </c>
      <c r="D380" s="846" t="s">
        <v>663</v>
      </c>
    </row>
    <row r="381" spans="1:4" ht="13.2" x14ac:dyDescent="0.3">
      <c r="A381" s="846"/>
      <c r="B381" s="846" t="s">
        <v>664</v>
      </c>
      <c r="C381" s="846" t="s">
        <v>665</v>
      </c>
      <c r="D381" s="846" t="s">
        <v>666</v>
      </c>
    </row>
    <row r="382" spans="1:4" ht="13.2" x14ac:dyDescent="0.3">
      <c r="A382" s="846"/>
      <c r="B382" s="846" t="s">
        <v>667</v>
      </c>
      <c r="C382" s="846" t="s">
        <v>668</v>
      </c>
      <c r="D382" s="846" t="s">
        <v>669</v>
      </c>
    </row>
    <row r="383" spans="1:4" ht="13.2" x14ac:dyDescent="0.3">
      <c r="A383" s="846"/>
      <c r="B383" s="846" t="s">
        <v>448</v>
      </c>
      <c r="C383" s="846" t="s">
        <v>1201</v>
      </c>
      <c r="D383" s="846" t="s">
        <v>1202</v>
      </c>
    </row>
    <row r="384" spans="1:4" ht="13.2" x14ac:dyDescent="0.3">
      <c r="A384" s="846"/>
      <c r="B384" s="846" t="s">
        <v>449</v>
      </c>
      <c r="C384" s="846" t="s">
        <v>1203</v>
      </c>
      <c r="D384" s="846" t="s">
        <v>1204</v>
      </c>
    </row>
    <row r="385" spans="1:4" ht="13.2" x14ac:dyDescent="0.3">
      <c r="A385" s="846"/>
      <c r="B385" s="846" t="s">
        <v>1345</v>
      </c>
      <c r="C385" s="846" t="s">
        <v>1346</v>
      </c>
      <c r="D385" s="846" t="s">
        <v>1347</v>
      </c>
    </row>
    <row r="386" spans="1:4" ht="13.2" x14ac:dyDescent="0.3">
      <c r="A386" s="846"/>
      <c r="B386" s="846" t="s">
        <v>1087</v>
      </c>
      <c r="C386" s="846" t="s">
        <v>1348</v>
      </c>
      <c r="D386" s="846" t="s">
        <v>1349</v>
      </c>
    </row>
    <row r="387" spans="1:4" ht="13.2" x14ac:dyDescent="0.3">
      <c r="A387" s="846"/>
      <c r="B387" s="846" t="s">
        <v>1350</v>
      </c>
      <c r="C387" s="846" t="s">
        <v>1351</v>
      </c>
      <c r="D387" s="846" t="s">
        <v>1352</v>
      </c>
    </row>
    <row r="388" spans="1:4" ht="13.2" x14ac:dyDescent="0.3">
      <c r="A388" s="846"/>
      <c r="B388" s="846" t="s">
        <v>450</v>
      </c>
      <c r="C388" s="846" t="s">
        <v>1096</v>
      </c>
      <c r="D388" s="846" t="s">
        <v>1097</v>
      </c>
    </row>
    <row r="389" spans="1:4" ht="13.2" x14ac:dyDescent="0.3">
      <c r="A389" s="846"/>
      <c r="B389" s="846" t="s">
        <v>276</v>
      </c>
      <c r="C389" s="846" t="s">
        <v>1196</v>
      </c>
      <c r="D389" s="846" t="s">
        <v>1197</v>
      </c>
    </row>
    <row r="390" spans="1:4" ht="13.2" x14ac:dyDescent="0.3">
      <c r="A390" s="846"/>
    </row>
    <row r="391" spans="1:4" ht="13.2" x14ac:dyDescent="0.3">
      <c r="B391" s="846" t="s">
        <v>269</v>
      </c>
      <c r="C391" s="846" t="s">
        <v>1353</v>
      </c>
      <c r="D391" s="846" t="s">
        <v>1354</v>
      </c>
    </row>
    <row r="392" spans="1:4" ht="13.2" x14ac:dyDescent="0.3">
      <c r="B392" s="846" t="s">
        <v>167</v>
      </c>
      <c r="C392" s="846" t="s">
        <v>1355</v>
      </c>
      <c r="D392" s="846" t="s">
        <v>1356</v>
      </c>
    </row>
    <row r="393" spans="1:4" ht="13.2" x14ac:dyDescent="0.3">
      <c r="B393" s="846" t="s">
        <v>175</v>
      </c>
      <c r="C393" s="846" t="s">
        <v>1357</v>
      </c>
      <c r="D393" s="846" t="s">
        <v>1358</v>
      </c>
    </row>
    <row r="394" spans="1:4" ht="13.2" x14ac:dyDescent="0.3">
      <c r="B394" s="846" t="s">
        <v>183</v>
      </c>
      <c r="C394" s="846" t="s">
        <v>1359</v>
      </c>
      <c r="D394" s="846" t="s">
        <v>1360</v>
      </c>
    </row>
    <row r="395" spans="1:4" ht="13.2" x14ac:dyDescent="0.3">
      <c r="B395" s="846" t="s">
        <v>272</v>
      </c>
      <c r="C395" s="846" t="s">
        <v>1361</v>
      </c>
      <c r="D395" s="846" t="s">
        <v>1362</v>
      </c>
    </row>
    <row r="396" spans="1:4" ht="13.2" x14ac:dyDescent="0.3">
      <c r="B396" s="846" t="s">
        <v>336</v>
      </c>
      <c r="C396" s="846" t="s">
        <v>1363</v>
      </c>
      <c r="D396" s="846" t="s">
        <v>1364</v>
      </c>
    </row>
    <row r="397" spans="1:4" ht="13.2" x14ac:dyDescent="0.3">
      <c r="B397" s="846" t="s">
        <v>302</v>
      </c>
      <c r="C397" s="846" t="s">
        <v>1365</v>
      </c>
      <c r="D397" s="846" t="s">
        <v>1366</v>
      </c>
    </row>
    <row r="398" spans="1:4" ht="13.2" x14ac:dyDescent="0.3">
      <c r="B398" s="846" t="s">
        <v>334</v>
      </c>
      <c r="C398" s="846" t="s">
        <v>1367</v>
      </c>
      <c r="D398" s="846" t="s">
        <v>1368</v>
      </c>
    </row>
    <row r="399" spans="1:4" ht="13.2" x14ac:dyDescent="0.3">
      <c r="B399" s="846" t="s">
        <v>299</v>
      </c>
      <c r="C399" s="846" t="s">
        <v>1369</v>
      </c>
      <c r="D399" s="846" t="s">
        <v>1370</v>
      </c>
    </row>
    <row r="400" spans="1:4" ht="13.2" x14ac:dyDescent="0.3">
      <c r="B400" s="846" t="s">
        <v>345</v>
      </c>
      <c r="C400" s="846" t="s">
        <v>1371</v>
      </c>
      <c r="D400" s="846" t="s">
        <v>1372</v>
      </c>
    </row>
    <row r="401" spans="1:4" ht="13.2" x14ac:dyDescent="0.3">
      <c r="B401" s="846" t="s">
        <v>1342</v>
      </c>
      <c r="C401" s="846" t="s">
        <v>1343</v>
      </c>
      <c r="D401" s="846" t="s">
        <v>1186</v>
      </c>
    </row>
    <row r="402" spans="1:4" ht="13.2" x14ac:dyDescent="0.3">
      <c r="A402" s="846"/>
      <c r="B402" s="846" t="s">
        <v>151</v>
      </c>
      <c r="C402" s="846" t="s">
        <v>1373</v>
      </c>
      <c r="D402" s="846" t="s">
        <v>1374</v>
      </c>
    </row>
    <row r="403" spans="1:4" ht="13.2" x14ac:dyDescent="0.3">
      <c r="A403" s="846"/>
      <c r="B403" s="846" t="s">
        <v>152</v>
      </c>
      <c r="C403" s="846" t="s">
        <v>1375</v>
      </c>
      <c r="D403" s="846" t="s">
        <v>1376</v>
      </c>
    </row>
    <row r="404" spans="1:4" ht="13.2" x14ac:dyDescent="0.3">
      <c r="A404" s="846"/>
      <c r="B404" s="846" t="s">
        <v>643</v>
      </c>
      <c r="C404" s="846" t="s">
        <v>644</v>
      </c>
      <c r="D404" s="846" t="s">
        <v>645</v>
      </c>
    </row>
    <row r="405" spans="1:4" ht="13.2" x14ac:dyDescent="0.3">
      <c r="A405" s="846"/>
      <c r="B405" s="846" t="s">
        <v>1377</v>
      </c>
      <c r="C405" s="846" t="s">
        <v>1378</v>
      </c>
      <c r="D405" s="846" t="s">
        <v>1379</v>
      </c>
    </row>
    <row r="406" spans="1:4" ht="13.2" x14ac:dyDescent="0.3">
      <c r="A406" s="846"/>
      <c r="B406" s="846" t="s">
        <v>154</v>
      </c>
      <c r="C406" s="846" t="s">
        <v>1380</v>
      </c>
      <c r="D406" s="846" t="s">
        <v>1381</v>
      </c>
    </row>
    <row r="407" spans="1:4" ht="13.2" x14ac:dyDescent="0.3">
      <c r="A407" s="846"/>
      <c r="B407" s="846" t="s">
        <v>155</v>
      </c>
      <c r="C407" s="846" t="s">
        <v>1382</v>
      </c>
      <c r="D407" s="846" t="s">
        <v>1383</v>
      </c>
    </row>
    <row r="408" spans="1:4" ht="13.2" x14ac:dyDescent="0.3">
      <c r="A408" s="846"/>
      <c r="B408" s="846" t="s">
        <v>156</v>
      </c>
      <c r="C408" s="846" t="s">
        <v>1384</v>
      </c>
      <c r="D408" s="846" t="s">
        <v>1385</v>
      </c>
    </row>
    <row r="409" spans="1:4" ht="13.2" x14ac:dyDescent="0.3">
      <c r="A409" s="846"/>
      <c r="B409" s="846" t="s">
        <v>157</v>
      </c>
      <c r="C409" s="846" t="s">
        <v>1386</v>
      </c>
      <c r="D409" s="846" t="s">
        <v>1387</v>
      </c>
    </row>
    <row r="410" spans="1:4" ht="13.2" x14ac:dyDescent="0.3">
      <c r="A410" s="846"/>
      <c r="B410" s="846" t="s">
        <v>1388</v>
      </c>
      <c r="C410" s="846" t="s">
        <v>1389</v>
      </c>
      <c r="D410" s="846" t="s">
        <v>1390</v>
      </c>
    </row>
    <row r="411" spans="1:4" ht="13.2" x14ac:dyDescent="0.3">
      <c r="A411" s="846"/>
      <c r="B411" s="846" t="s">
        <v>1391</v>
      </c>
      <c r="C411" s="846" t="s">
        <v>1392</v>
      </c>
      <c r="D411" s="846" t="s">
        <v>1393</v>
      </c>
    </row>
    <row r="412" spans="1:4" ht="13.2" x14ac:dyDescent="0.3">
      <c r="A412" s="846"/>
      <c r="B412" s="846" t="s">
        <v>158</v>
      </c>
      <c r="C412" s="846" t="s">
        <v>1394</v>
      </c>
      <c r="D412" s="846" t="s">
        <v>1395</v>
      </c>
    </row>
    <row r="413" spans="1:4" ht="13.2" x14ac:dyDescent="0.3">
      <c r="A413" s="846"/>
      <c r="B413" s="846" t="s">
        <v>159</v>
      </c>
      <c r="C413" s="846" t="s">
        <v>1396</v>
      </c>
      <c r="D413" s="846" t="s">
        <v>1397</v>
      </c>
    </row>
    <row r="414" spans="1:4" ht="13.2" x14ac:dyDescent="0.3">
      <c r="A414" s="846"/>
      <c r="B414" s="846" t="s">
        <v>160</v>
      </c>
      <c r="C414" s="846" t="s">
        <v>1398</v>
      </c>
      <c r="D414" s="846" t="s">
        <v>1399</v>
      </c>
    </row>
    <row r="415" spans="1:4" ht="13.2" x14ac:dyDescent="0.3">
      <c r="A415" s="846"/>
      <c r="B415" s="846" t="s">
        <v>1400</v>
      </c>
      <c r="C415" s="846" t="s">
        <v>1401</v>
      </c>
      <c r="D415" s="846" t="s">
        <v>1402</v>
      </c>
    </row>
    <row r="416" spans="1:4" ht="13.2" x14ac:dyDescent="0.3">
      <c r="A416" s="846"/>
      <c r="B416" s="846" t="s">
        <v>162</v>
      </c>
      <c r="C416" s="846" t="s">
        <v>1403</v>
      </c>
      <c r="D416" s="846" t="s">
        <v>1404</v>
      </c>
    </row>
    <row r="417" spans="1:4" ht="13.2" x14ac:dyDescent="0.3">
      <c r="A417" s="846"/>
      <c r="B417" s="846" t="s">
        <v>163</v>
      </c>
      <c r="C417" s="846" t="s">
        <v>1405</v>
      </c>
      <c r="D417" s="846" t="s">
        <v>1406</v>
      </c>
    </row>
    <row r="418" spans="1:4" ht="13.2" x14ac:dyDescent="0.3">
      <c r="A418" s="846"/>
      <c r="B418" s="846" t="s">
        <v>347</v>
      </c>
      <c r="C418" s="846" t="s">
        <v>1407</v>
      </c>
      <c r="D418" s="846" t="s">
        <v>1408</v>
      </c>
    </row>
    <row r="419" spans="1:4" ht="13.2" x14ac:dyDescent="0.3">
      <c r="A419" s="846"/>
      <c r="B419" s="846" t="s">
        <v>1409</v>
      </c>
      <c r="C419" s="846" t="s">
        <v>1196</v>
      </c>
      <c r="D419" s="846" t="s">
        <v>1197</v>
      </c>
    </row>
    <row r="420" spans="1:4" ht="13.2" x14ac:dyDescent="0.3">
      <c r="A420" s="846"/>
    </row>
    <row r="421" spans="1:4" ht="13.2" x14ac:dyDescent="0.3">
      <c r="B421" s="846" t="s">
        <v>1410</v>
      </c>
      <c r="C421" s="846" t="s">
        <v>1411</v>
      </c>
      <c r="D421" s="846" t="s">
        <v>1412</v>
      </c>
    </row>
    <row r="422" spans="1:4" ht="13.2" x14ac:dyDescent="0.3">
      <c r="B422" s="846" t="s">
        <v>1413</v>
      </c>
      <c r="C422" s="846" t="s">
        <v>1414</v>
      </c>
      <c r="D422" s="846" t="s">
        <v>1415</v>
      </c>
    </row>
    <row r="423" spans="1:4" ht="13.2" x14ac:dyDescent="0.3">
      <c r="B423" s="846" t="s">
        <v>1416</v>
      </c>
      <c r="C423" s="846" t="s">
        <v>1417</v>
      </c>
      <c r="D423" s="846" t="s">
        <v>1418</v>
      </c>
    </row>
    <row r="424" spans="1:4" ht="13.2" x14ac:dyDescent="0.3">
      <c r="B424" s="846" t="s">
        <v>1419</v>
      </c>
      <c r="C424" s="846" t="s">
        <v>1420</v>
      </c>
      <c r="D424" s="846" t="s">
        <v>1421</v>
      </c>
    </row>
    <row r="425" spans="1:4" ht="13.2" x14ac:dyDescent="0.3">
      <c r="B425" s="846" t="s">
        <v>1422</v>
      </c>
      <c r="C425" s="846" t="s">
        <v>1423</v>
      </c>
      <c r="D425" s="846" t="s">
        <v>1424</v>
      </c>
    </row>
    <row r="426" spans="1:4" ht="13.2" x14ac:dyDescent="0.3">
      <c r="B426" s="846" t="s">
        <v>1425</v>
      </c>
      <c r="C426" s="846" t="s">
        <v>1426</v>
      </c>
      <c r="D426" s="846" t="s">
        <v>1427</v>
      </c>
    </row>
    <row r="427" spans="1:4" ht="13.2" x14ac:dyDescent="0.3">
      <c r="B427" s="846" t="s">
        <v>1428</v>
      </c>
      <c r="C427" s="846" t="s">
        <v>1429</v>
      </c>
      <c r="D427" s="846" t="s">
        <v>1430</v>
      </c>
    </row>
    <row r="428" spans="1:4" ht="13.2" x14ac:dyDescent="0.3">
      <c r="B428" s="846" t="s">
        <v>1431</v>
      </c>
      <c r="C428" s="846" t="s">
        <v>1432</v>
      </c>
      <c r="D428" s="846" t="s">
        <v>1433</v>
      </c>
    </row>
    <row r="429" spans="1:4" ht="13.2" x14ac:dyDescent="0.3">
      <c r="B429" s="846" t="str">
        <f>Alapa!D13&amp;",  "&amp;Alapa!C13</f>
        <v xml:space="preserve">,  </v>
      </c>
      <c r="C429" s="846" t="str">
        <f>Alapa!D13&amp;", "&amp;TEXT(Alapa!F13,"n.hh.éééé")</f>
        <v>, 0.01.1900</v>
      </c>
      <c r="D429" s="846" t="str">
        <f>Alapa!D13&amp;", "&amp;TEXT(Alapa!F13,"n.hh.éééé")</f>
        <v>, 0.01.1900</v>
      </c>
    </row>
    <row r="430" spans="1:4" ht="13.2" x14ac:dyDescent="0.3">
      <c r="B430" s="846" t="s">
        <v>1434</v>
      </c>
      <c r="C430" s="846" t="s">
        <v>1435</v>
      </c>
      <c r="D430" s="846" t="s">
        <v>1436</v>
      </c>
    </row>
    <row r="431" spans="1:4" ht="13.2" x14ac:dyDescent="0.3">
      <c r="B431" s="846" t="str">
        <f>B430&amp;" "&amp;Alapa!D13&amp;",  "&amp;Alapa!C13</f>
        <v xml:space="preserve">Keltezés: ,  </v>
      </c>
      <c r="C431" s="846" t="str">
        <f>C430&amp;" "&amp;Alapa!D13&amp;", "&amp;TEXT(Alapa!F13,"n.hh.éééé")</f>
        <v>Dated: , 0.01.1900</v>
      </c>
      <c r="D431" s="846" t="str">
        <f>D430&amp;" "&amp;Alapa!D13&amp;", "&amp;TEXT(Alapa!F13,"n.hh.éééé")</f>
        <v>Datum: , 0.01.1900</v>
      </c>
    </row>
    <row r="432" spans="1:4" ht="13.2" x14ac:dyDescent="0.3">
      <c r="B432" s="846" t="str">
        <f>B421&amp;": "&amp;Alapa!$C$23</f>
        <v xml:space="preserve">Statisztikai számjele: </v>
      </c>
      <c r="C432" s="846" t="str">
        <f>C421&amp;": "&amp;Alapa!$C$23</f>
        <v xml:space="preserve">Statistical code: </v>
      </c>
      <c r="D432" s="846" t="str">
        <f>D421&amp;": "&amp;Alapa!$C$23</f>
        <v xml:space="preserve">Statistische Nummer: </v>
      </c>
    </row>
    <row r="433" spans="2:5" ht="13.2" x14ac:dyDescent="0.3">
      <c r="B433" s="846" t="str">
        <f>B422&amp;": "&amp;Alapa!$C$24</f>
        <v xml:space="preserve">Cégjegyzék száma: </v>
      </c>
      <c r="C433" s="846" t="str">
        <f>C422&amp;": "&amp;Alapa!$C$24</f>
        <v xml:space="preserve">Court registration number: </v>
      </c>
      <c r="D433" s="846" t="str">
        <f>D422&amp;": "&amp;Alapa!$C$24</f>
        <v xml:space="preserve">Handelsregister Nummer: </v>
      </c>
    </row>
    <row r="434" spans="2:5" ht="13.2" x14ac:dyDescent="0.3">
      <c r="B434" s="850" t="s">
        <v>1437</v>
      </c>
      <c r="C434" s="851" t="s">
        <v>1438</v>
      </c>
      <c r="D434" s="846" t="s">
        <v>1439</v>
      </c>
    </row>
    <row r="435" spans="2:5" ht="13.2" x14ac:dyDescent="0.3">
      <c r="B435" s="846" t="s">
        <v>1440</v>
      </c>
      <c r="C435" s="852" t="s">
        <v>1441</v>
      </c>
      <c r="D435" s="846" t="s">
        <v>1442</v>
      </c>
    </row>
    <row r="436" spans="2:5" ht="13.2" x14ac:dyDescent="0.3">
      <c r="B436" s="846" t="s">
        <v>1443</v>
      </c>
      <c r="C436" s="846" t="s">
        <v>1444</v>
      </c>
      <c r="D436" s="853" t="s">
        <v>1445</v>
      </c>
    </row>
    <row r="437" spans="2:5" ht="13.2" x14ac:dyDescent="0.3">
      <c r="B437" s="846" t="s">
        <v>1446</v>
      </c>
      <c r="C437" s="846" t="s">
        <v>1447</v>
      </c>
      <c r="D437" s="846" t="s">
        <v>1448</v>
      </c>
    </row>
    <row r="438" spans="2:5" ht="13.2" x14ac:dyDescent="0.3">
      <c r="B438" s="846" t="s">
        <v>362</v>
      </c>
      <c r="C438" s="846" t="s">
        <v>1449</v>
      </c>
      <c r="D438" s="846" t="s">
        <v>1450</v>
      </c>
    </row>
    <row r="439" spans="2:5" ht="13.2" x14ac:dyDescent="0.3">
      <c r="B439" s="846" t="s">
        <v>124</v>
      </c>
      <c r="C439" s="846" t="s">
        <v>1451</v>
      </c>
      <c r="D439" s="846" t="s">
        <v>1452</v>
      </c>
    </row>
    <row r="440" spans="2:5" ht="13.2" x14ac:dyDescent="0.3">
      <c r="B440" s="846" t="s">
        <v>1453</v>
      </c>
      <c r="C440" s="846" t="s">
        <v>1454</v>
      </c>
      <c r="D440" s="846" t="s">
        <v>1455</v>
      </c>
    </row>
    <row r="441" spans="2:5" ht="13.2" x14ac:dyDescent="0.3">
      <c r="B441" s="846" t="s">
        <v>125</v>
      </c>
      <c r="C441" s="846" t="s">
        <v>1456</v>
      </c>
      <c r="D441" s="846" t="s">
        <v>1457</v>
      </c>
    </row>
    <row r="442" spans="2:5" ht="13.8" x14ac:dyDescent="0.3">
      <c r="B442" s="854" t="s">
        <v>1458</v>
      </c>
      <c r="C442" s="854" t="s">
        <v>1459</v>
      </c>
      <c r="D442" s="854" t="s">
        <v>1460</v>
      </c>
    </row>
    <row r="443" spans="2:5" ht="13.2" x14ac:dyDescent="0.3">
      <c r="B443" s="846" t="s">
        <v>1461</v>
      </c>
      <c r="C443" s="846" t="s">
        <v>1462</v>
      </c>
      <c r="D443" s="848" t="s">
        <v>1463</v>
      </c>
    </row>
    <row r="444" spans="2:5" ht="13.2" x14ac:dyDescent="0.3">
      <c r="B444" s="846" t="s">
        <v>1464</v>
      </c>
      <c r="C444" s="846" t="s">
        <v>1465</v>
      </c>
      <c r="D444" s="848" t="s">
        <v>1466</v>
      </c>
      <c r="E444" s="844"/>
    </row>
    <row r="445" spans="2:5" ht="13.2" x14ac:dyDescent="0.3">
      <c r="B445" s="846" t="s">
        <v>1467</v>
      </c>
      <c r="C445" s="846" t="s">
        <v>1257</v>
      </c>
      <c r="D445" s="846" t="s">
        <v>1258</v>
      </c>
    </row>
    <row r="446" spans="2:5" ht="13.2" x14ac:dyDescent="0.3">
      <c r="B446" s="846" t="s">
        <v>1468</v>
      </c>
      <c r="C446" s="848" t="s">
        <v>1469</v>
      </c>
      <c r="D446" s="848" t="s">
        <v>1470</v>
      </c>
    </row>
    <row r="447" spans="2:5" ht="13.2" x14ac:dyDescent="0.3">
      <c r="B447" s="846" t="s">
        <v>1471</v>
      </c>
      <c r="C447" s="848" t="s">
        <v>1472</v>
      </c>
      <c r="D447" s="848" t="s">
        <v>1473</v>
      </c>
    </row>
    <row r="448" spans="2:5" ht="13.2" x14ac:dyDescent="0.3">
      <c r="B448" s="846" t="s">
        <v>1474</v>
      </c>
      <c r="C448" s="846" t="s">
        <v>1475</v>
      </c>
      <c r="D448" s="846" t="s">
        <v>1476</v>
      </c>
    </row>
    <row r="449" spans="2:4" ht="13.2" x14ac:dyDescent="0.3">
      <c r="B449" s="846" t="s">
        <v>1477</v>
      </c>
      <c r="C449" s="846" t="s">
        <v>1478</v>
      </c>
      <c r="D449" s="846" t="s">
        <v>1479</v>
      </c>
    </row>
    <row r="450" spans="2:4" ht="13.2" x14ac:dyDescent="0.3">
      <c r="B450" s="846" t="s">
        <v>1480</v>
      </c>
      <c r="C450" s="846" t="s">
        <v>1465</v>
      </c>
      <c r="D450" s="848" t="s">
        <v>1466</v>
      </c>
    </row>
    <row r="451" spans="2:4" ht="13.2" x14ac:dyDescent="0.3">
      <c r="B451" s="846" t="s">
        <v>1481</v>
      </c>
      <c r="C451" s="848" t="s">
        <v>1472</v>
      </c>
      <c r="D451" s="848" t="s">
        <v>1482</v>
      </c>
    </row>
    <row r="452" spans="2:4" ht="13.2" x14ac:dyDescent="0.3">
      <c r="B452" s="846" t="s">
        <v>1483</v>
      </c>
      <c r="C452" s="846" t="s">
        <v>1484</v>
      </c>
      <c r="D452" s="846" t="s">
        <v>1485</v>
      </c>
    </row>
    <row r="453" spans="2:4" ht="13.2" x14ac:dyDescent="0.3">
      <c r="B453" s="846" t="s">
        <v>1486</v>
      </c>
      <c r="C453" s="846" t="s">
        <v>1487</v>
      </c>
      <c r="D453" s="846" t="s">
        <v>1488</v>
      </c>
    </row>
    <row r="454" spans="2:4" ht="13.2" x14ac:dyDescent="0.3">
      <c r="B454" s="846" t="str">
        <f>"Fordulónap: "&amp;Alapa!C12</f>
        <v xml:space="preserve">Fordulónap: </v>
      </c>
      <c r="C454" s="846" t="str">
        <f>"Date of balance sheet: "&amp;TEXT(Alapa!F12,"n.hh.éééé")</f>
        <v>Date of balance sheet: 0.01.1900</v>
      </c>
      <c r="D454" s="846" t="str">
        <f>"Stichtag: "&amp;TEXT(Alapa!F12,"n.hh.éééé")</f>
        <v>Stichtag: 0.01.1900</v>
      </c>
    </row>
    <row r="455" spans="2:4" ht="13.2" x14ac:dyDescent="0.3">
      <c r="B455" s="846" t="str">
        <f>"Adatok: "&amp;Alapa!C33&amp;" "&amp;Alapa!C34</f>
        <v xml:space="preserve">Adatok:  </v>
      </c>
      <c r="C455" s="846" t="str">
        <f>"Data: "&amp;Alapa!C33&amp;" "&amp;Alapa!C34</f>
        <v xml:space="preserve">Data:  </v>
      </c>
      <c r="D455" s="846" t="str">
        <f>"Daten: "&amp;Alapa!C33&amp;" "&amp;Alapa!C34</f>
        <v xml:space="preserve">Daten:  </v>
      </c>
    </row>
    <row r="456" spans="2:4" ht="13.2" x14ac:dyDescent="0.3">
      <c r="B456" s="846" t="str">
        <f>"Beszámolási időszak: "&amp;Alapa!C14</f>
        <v xml:space="preserve">Beszámolási időszak: </v>
      </c>
      <c r="C456" s="846" t="str">
        <f>"Reporting period: "&amp;Alapa!C14</f>
        <v xml:space="preserve">Reporting period: </v>
      </c>
      <c r="D456" s="846" t="str">
        <f>"Berichtsperiod: "&amp;Alapa!C14</f>
        <v xml:space="preserve">Berichtsperiod: </v>
      </c>
    </row>
    <row r="457" spans="2:4" ht="13.2" x14ac:dyDescent="0.3">
      <c r="B457" s="846">
        <f>Alapa!C34</f>
        <v>0</v>
      </c>
      <c r="C457" s="846">
        <f>Alapa!C34</f>
        <v>0</v>
      </c>
      <c r="D457" s="846">
        <f>Alapa!C34</f>
        <v>0</v>
      </c>
    </row>
    <row r="459" spans="2:4" ht="13.2" x14ac:dyDescent="0.3">
      <c r="B459" s="846" t="s">
        <v>1489</v>
      </c>
      <c r="C459" s="846" t="s">
        <v>1490</v>
      </c>
      <c r="D459" s="846" t="s">
        <v>1491</v>
      </c>
    </row>
    <row r="460" spans="2:4" ht="13.2" x14ac:dyDescent="0.3">
      <c r="B460" s="846" t="str">
        <f>"Ügyfél: "&amp;Alapa!C17</f>
        <v xml:space="preserve">Ügyfél: </v>
      </c>
      <c r="C460" s="846" t="str">
        <f>"Audit client: "&amp;Alapa!C17</f>
        <v xml:space="preserve">Audit client: </v>
      </c>
      <c r="D460" s="846" t="str">
        <f>"Prüfungskunden: "&amp;Alapa!C17</f>
        <v xml:space="preserve">Prüfungskunden: </v>
      </c>
    </row>
    <row r="461" spans="2:4" ht="13.2" x14ac:dyDescent="0.3">
      <c r="B461" s="846" t="s">
        <v>121</v>
      </c>
      <c r="C461" s="846" t="s">
        <v>1492</v>
      </c>
      <c r="D461" s="846" t="s">
        <v>1436</v>
      </c>
    </row>
    <row r="462" spans="2:4" ht="13.2" x14ac:dyDescent="0.3">
      <c r="B462" s="846" t="s">
        <v>1493</v>
      </c>
      <c r="C462" s="846" t="s">
        <v>1494</v>
      </c>
      <c r="D462" s="846" t="s">
        <v>1495</v>
      </c>
    </row>
    <row r="463" spans="2:4" ht="13.2" x14ac:dyDescent="0.3">
      <c r="B463" s="848" t="s">
        <v>72</v>
      </c>
      <c r="C463" s="846" t="s">
        <v>1496</v>
      </c>
      <c r="D463" s="846" t="s">
        <v>1497</v>
      </c>
    </row>
    <row r="464" spans="2:4" ht="13.2" x14ac:dyDescent="0.3">
      <c r="B464" s="846" t="s">
        <v>1498</v>
      </c>
      <c r="C464" s="846" t="s">
        <v>1499</v>
      </c>
      <c r="D464" s="846" t="s">
        <v>1500</v>
      </c>
    </row>
    <row r="465" spans="2:4" ht="13.8" x14ac:dyDescent="0.3">
      <c r="B465" s="855"/>
    </row>
    <row r="466" spans="2:4" ht="13.2" x14ac:dyDescent="0.3">
      <c r="B466" s="846" t="s">
        <v>1501</v>
      </c>
      <c r="C466" s="846" t="s">
        <v>1502</v>
      </c>
    </row>
    <row r="467" spans="2:4" ht="13.2" x14ac:dyDescent="0.3">
      <c r="B467" s="846" t="s">
        <v>1503</v>
      </c>
      <c r="C467" s="846" t="s">
        <v>1504</v>
      </c>
    </row>
    <row r="468" spans="2:4" ht="13.2" x14ac:dyDescent="0.3">
      <c r="B468" s="846" t="s">
        <v>1505</v>
      </c>
      <c r="C468" s="849" t="s">
        <v>1506</v>
      </c>
      <c r="D468" s="846" t="s">
        <v>1507</v>
      </c>
    </row>
    <row r="469" spans="2:4" ht="13.2" x14ac:dyDescent="0.3">
      <c r="B469" s="846" t="s">
        <v>1508</v>
      </c>
      <c r="C469" s="846" t="s">
        <v>1509</v>
      </c>
      <c r="D469" s="846" t="s">
        <v>1510</v>
      </c>
    </row>
    <row r="470" spans="2:4" ht="13.2" x14ac:dyDescent="0.3">
      <c r="B470" s="846" t="s">
        <v>1511</v>
      </c>
      <c r="C470" s="846" t="s">
        <v>1512</v>
      </c>
      <c r="D470" s="846" t="s">
        <v>1513</v>
      </c>
    </row>
    <row r="471" spans="2:4" ht="13.2" x14ac:dyDescent="0.3">
      <c r="B471" s="846" t="s">
        <v>1514</v>
      </c>
      <c r="C471" s="846" t="s">
        <v>1515</v>
      </c>
      <c r="D471" s="846" t="s">
        <v>1516</v>
      </c>
    </row>
    <row r="472" spans="2:4" ht="13.2" x14ac:dyDescent="0.3">
      <c r="B472" s="846" t="s">
        <v>1517</v>
      </c>
      <c r="C472" s="846" t="s">
        <v>1518</v>
      </c>
      <c r="D472" s="846" t="s">
        <v>1519</v>
      </c>
    </row>
    <row r="473" spans="2:4" ht="13.2" x14ac:dyDescent="0.3">
      <c r="B473" s="846" t="s">
        <v>1520</v>
      </c>
      <c r="C473" s="846" t="s">
        <v>1521</v>
      </c>
      <c r="D473" s="846" t="s">
        <v>1522</v>
      </c>
    </row>
    <row r="474" spans="2:4" ht="13.2" x14ac:dyDescent="0.3">
      <c r="B474" s="846" t="s">
        <v>1523</v>
      </c>
      <c r="C474" s="846" t="s">
        <v>1524</v>
      </c>
      <c r="D474" s="846" t="s">
        <v>1525</v>
      </c>
    </row>
    <row r="475" spans="2:4" ht="13.2" x14ac:dyDescent="0.3">
      <c r="B475" s="846" t="s">
        <v>1526</v>
      </c>
      <c r="C475" s="846" t="s">
        <v>1527</v>
      </c>
      <c r="D475" s="846" t="s">
        <v>1528</v>
      </c>
    </row>
    <row r="476" spans="2:4" ht="13.2" x14ac:dyDescent="0.3">
      <c r="B476" s="846" t="s">
        <v>1529</v>
      </c>
      <c r="C476" s="846" t="s">
        <v>1530</v>
      </c>
      <c r="D476" s="846" t="s">
        <v>1531</v>
      </c>
    </row>
    <row r="477" spans="2:4" ht="13.2" x14ac:dyDescent="0.3">
      <c r="B477" s="846" t="s">
        <v>1532</v>
      </c>
      <c r="C477" s="846" t="s">
        <v>1533</v>
      </c>
      <c r="D477" s="846" t="s">
        <v>1534</v>
      </c>
    </row>
    <row r="478" spans="2:4" ht="13.2" x14ac:dyDescent="0.3">
      <c r="B478" s="846" t="s">
        <v>1535</v>
      </c>
      <c r="C478" s="846" t="s">
        <v>1536</v>
      </c>
      <c r="D478" s="846" t="s">
        <v>1537</v>
      </c>
    </row>
    <row r="479" spans="2:4" ht="13.2" x14ac:dyDescent="0.3">
      <c r="B479" s="846" t="s">
        <v>1538</v>
      </c>
      <c r="C479" s="846" t="s">
        <v>1539</v>
      </c>
      <c r="D479" s="846" t="s">
        <v>1540</v>
      </c>
    </row>
    <row r="480" spans="2:4" ht="13.2" x14ac:dyDescent="0.3">
      <c r="B480" s="846" t="s">
        <v>1505</v>
      </c>
      <c r="C480" s="846" t="s">
        <v>1506</v>
      </c>
      <c r="D480" s="846" t="s">
        <v>1541</v>
      </c>
    </row>
    <row r="481" spans="2:4" ht="13.2" x14ac:dyDescent="0.3">
      <c r="B481" s="846" t="s">
        <v>1542</v>
      </c>
      <c r="C481" s="846" t="s">
        <v>1543</v>
      </c>
      <c r="D481" s="846" t="s">
        <v>1544</v>
      </c>
    </row>
    <row r="482" spans="2:4" ht="13.2" x14ac:dyDescent="0.3">
      <c r="B482" s="846" t="s">
        <v>1545</v>
      </c>
      <c r="C482" s="846" t="s">
        <v>1546</v>
      </c>
      <c r="D482" s="846" t="s">
        <v>1547</v>
      </c>
    </row>
    <row r="483" spans="2:4" ht="13.2" x14ac:dyDescent="0.3">
      <c r="B483" s="846" t="s">
        <v>1548</v>
      </c>
      <c r="C483" s="846" t="s">
        <v>1549</v>
      </c>
      <c r="D483" s="846" t="s">
        <v>1550</v>
      </c>
    </row>
    <row r="484" spans="2:4" ht="13.2" x14ac:dyDescent="0.3">
      <c r="B484" s="846" t="s">
        <v>1551</v>
      </c>
      <c r="C484" s="846" t="s">
        <v>1552</v>
      </c>
      <c r="D484" s="846" t="s">
        <v>1553</v>
      </c>
    </row>
    <row r="485" spans="2:4" ht="13.2" x14ac:dyDescent="0.3">
      <c r="B485" s="846" t="s">
        <v>1554</v>
      </c>
      <c r="C485" s="846" t="s">
        <v>1555</v>
      </c>
      <c r="D485" s="846" t="s">
        <v>1556</v>
      </c>
    </row>
    <row r="486" spans="2:4" ht="13.2" x14ac:dyDescent="0.3">
      <c r="B486" s="846" t="s">
        <v>266</v>
      </c>
      <c r="C486" s="846" t="s">
        <v>1557</v>
      </c>
      <c r="D486" s="846" t="s">
        <v>1558</v>
      </c>
    </row>
    <row r="487" spans="2:4" ht="13.2" x14ac:dyDescent="0.3">
      <c r="B487" s="846" t="s">
        <v>1559</v>
      </c>
      <c r="C487" s="846" t="s">
        <v>1560</v>
      </c>
      <c r="D487" s="846" t="s">
        <v>1561</v>
      </c>
    </row>
    <row r="488" spans="2:4" ht="13.2" x14ac:dyDescent="0.3">
      <c r="B488" s="846" t="s">
        <v>1562</v>
      </c>
      <c r="C488" s="846" t="s">
        <v>1563</v>
      </c>
      <c r="D488" s="846" t="s">
        <v>1564</v>
      </c>
    </row>
    <row r="489" spans="2:4" ht="13.2" x14ac:dyDescent="0.3">
      <c r="B489" s="846" t="s">
        <v>1565</v>
      </c>
      <c r="C489" s="846" t="s">
        <v>1566</v>
      </c>
      <c r="D489" s="846" t="s">
        <v>1567</v>
      </c>
    </row>
    <row r="490" spans="2:4" ht="12.75" customHeight="1" x14ac:dyDescent="0.3"/>
    <row r="491" spans="2:4" ht="13.2" x14ac:dyDescent="0.3">
      <c r="C491" s="846" t="s">
        <v>1196</v>
      </c>
      <c r="D491" s="846" t="s">
        <v>1197</v>
      </c>
    </row>
  </sheetData>
  <pageMargins left="0.7" right="0.7" top="0.75" bottom="0.75" header="0.3" footer="0.3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Munka1">
    <tabColor rgb="FF0000FF"/>
  </sheetPr>
  <dimension ref="A1:N145"/>
  <sheetViews>
    <sheetView workbookViewId="0"/>
  </sheetViews>
  <sheetFormatPr defaultColWidth="8.90625" defaultRowHeight="12" customHeight="1" x14ac:dyDescent="0.2"/>
  <cols>
    <col min="1" max="1" width="1.36328125" style="733" customWidth="1"/>
    <col min="2" max="2" width="44.81640625" style="733" customWidth="1"/>
    <col min="3" max="3" width="27.08984375" style="733" customWidth="1"/>
    <col min="4" max="4" width="8.90625" style="733" customWidth="1"/>
    <col min="5" max="5" width="12.54296875" style="733" customWidth="1"/>
    <col min="6" max="6" width="13.36328125" style="733" customWidth="1"/>
    <col min="7" max="7" width="5.453125" style="733" customWidth="1"/>
    <col min="8" max="8" width="11.54296875" style="733" customWidth="1"/>
    <col min="9" max="10" width="8.90625" style="733" customWidth="1"/>
    <col min="11" max="11" width="1.81640625" style="733" customWidth="1"/>
    <col min="12" max="12" width="15.08984375" style="733" customWidth="1"/>
    <col min="13" max="13" width="13.54296875" style="733" customWidth="1"/>
    <col min="14" max="14" width="8.90625" style="733" customWidth="1"/>
    <col min="15" max="16384" width="8.90625" style="733"/>
  </cols>
  <sheetData>
    <row r="1" spans="1:14" ht="32.1" customHeight="1" x14ac:dyDescent="0.25">
      <c r="A1"/>
      <c r="B1" s="729"/>
      <c r="C1"/>
      <c r="D1"/>
      <c r="E1"/>
      <c r="F1"/>
      <c r="G1"/>
      <c r="H1"/>
      <c r="I1"/>
      <c r="J1"/>
      <c r="K1"/>
      <c r="L1"/>
      <c r="M1"/>
      <c r="N1"/>
    </row>
    <row r="2" spans="1:14" ht="15" customHeight="1" x14ac:dyDescent="0.25">
      <c r="A2"/>
      <c r="B2"/>
      <c r="C2"/>
      <c r="D2"/>
      <c r="E2"/>
      <c r="F2"/>
      <c r="G2" s="730"/>
      <c r="H2"/>
      <c r="I2"/>
      <c r="J2"/>
      <c r="K2" s="730"/>
      <c r="L2"/>
      <c r="M2"/>
      <c r="N2"/>
    </row>
    <row r="3" spans="1:14" ht="15" customHeight="1" x14ac:dyDescent="0.25">
      <c r="A3"/>
      <c r="B3"/>
      <c r="C3"/>
      <c r="D3"/>
      <c r="E3"/>
      <c r="F3"/>
      <c r="G3"/>
      <c r="H3"/>
      <c r="I3"/>
      <c r="J3"/>
      <c r="K3" s="730"/>
      <c r="L3"/>
      <c r="M3"/>
      <c r="N3"/>
    </row>
    <row r="4" spans="1:14" ht="15" customHeight="1" x14ac:dyDescent="0.25">
      <c r="A4"/>
      <c r="B4"/>
      <c r="C4"/>
      <c r="D4"/>
      <c r="E4"/>
      <c r="F4"/>
      <c r="G4"/>
      <c r="H4"/>
      <c r="I4"/>
      <c r="J4"/>
      <c r="K4" s="730"/>
      <c r="L4"/>
      <c r="M4"/>
      <c r="N4"/>
    </row>
    <row r="5" spans="1:14" ht="15" customHeight="1" x14ac:dyDescent="0.25">
      <c r="A5"/>
      <c r="B5"/>
      <c r="C5"/>
      <c r="D5"/>
      <c r="E5"/>
      <c r="F5"/>
      <c r="G5"/>
      <c r="H5"/>
      <c r="I5"/>
      <c r="J5"/>
      <c r="K5"/>
      <c r="L5"/>
      <c r="M5"/>
      <c r="N5"/>
    </row>
    <row r="6" spans="1:14" ht="15" customHeight="1" x14ac:dyDescent="0.25">
      <c r="A6"/>
      <c r="B6"/>
      <c r="C6"/>
      <c r="D6"/>
      <c r="E6"/>
      <c r="F6"/>
      <c r="G6"/>
      <c r="H6"/>
      <c r="I6"/>
      <c r="J6"/>
      <c r="K6"/>
      <c r="L6"/>
      <c r="M6"/>
      <c r="N6"/>
    </row>
    <row r="7" spans="1:14" ht="15" customHeight="1" x14ac:dyDescent="0.25">
      <c r="A7"/>
      <c r="B7"/>
      <c r="C7"/>
      <c r="D7"/>
      <c r="E7"/>
      <c r="F7"/>
      <c r="G7"/>
      <c r="H7"/>
      <c r="I7"/>
      <c r="J7"/>
      <c r="K7"/>
      <c r="L7"/>
      <c r="M7"/>
      <c r="N7"/>
    </row>
    <row r="8" spans="1:14" ht="15" x14ac:dyDescent="0.25">
      <c r="A8"/>
      <c r="B8"/>
      <c r="C8"/>
      <c r="D8"/>
      <c r="E8"/>
      <c r="F8"/>
      <c r="G8"/>
      <c r="H8"/>
      <c r="I8"/>
      <c r="J8"/>
      <c r="K8"/>
      <c r="L8"/>
      <c r="M8"/>
      <c r="N8"/>
    </row>
    <row r="9" spans="1:14" ht="15" x14ac:dyDescent="0.25">
      <c r="A9"/>
      <c r="B9"/>
      <c r="C9"/>
      <c r="D9"/>
      <c r="E9"/>
      <c r="F9"/>
      <c r="G9"/>
      <c r="H9"/>
      <c r="I9"/>
      <c r="J9"/>
      <c r="K9"/>
      <c r="L9"/>
      <c r="M9"/>
      <c r="N9"/>
    </row>
    <row r="10" spans="1:14" ht="15" x14ac:dyDescent="0.25">
      <c r="A10"/>
      <c r="B10"/>
      <c r="C10" s="730"/>
      <c r="D10"/>
      <c r="E10"/>
      <c r="F10"/>
      <c r="G10"/>
      <c r="H10"/>
      <c r="I10"/>
      <c r="J10"/>
      <c r="K10"/>
      <c r="L10"/>
      <c r="M10"/>
      <c r="N10"/>
    </row>
    <row r="11" spans="1:14" ht="15" x14ac:dyDescent="0.25">
      <c r="A11"/>
      <c r="B11"/>
      <c r="C11" s="730"/>
      <c r="D11"/>
      <c r="E11"/>
      <c r="F11"/>
      <c r="G11"/>
      <c r="H11"/>
      <c r="I11"/>
      <c r="J11"/>
      <c r="K11"/>
      <c r="L11"/>
      <c r="M11"/>
      <c r="N11"/>
    </row>
    <row r="12" spans="1:14" ht="15" x14ac:dyDescent="0.25">
      <c r="A12"/>
      <c r="B12"/>
      <c r="C12"/>
      <c r="D12"/>
      <c r="E12"/>
      <c r="F12"/>
      <c r="G12"/>
      <c r="H12"/>
      <c r="I12"/>
      <c r="J12"/>
      <c r="K12"/>
      <c r="L12"/>
      <c r="M12"/>
      <c r="N12"/>
    </row>
    <row r="13" spans="1:14" ht="15" x14ac:dyDescent="0.25">
      <c r="A13"/>
      <c r="B13"/>
      <c r="C13"/>
      <c r="D13"/>
      <c r="E13"/>
      <c r="F13"/>
      <c r="G13"/>
      <c r="H13"/>
      <c r="I13"/>
      <c r="J13"/>
      <c r="K13"/>
      <c r="L13"/>
      <c r="M13"/>
      <c r="N13"/>
    </row>
    <row r="14" spans="1:14" ht="15" x14ac:dyDescent="0.25">
      <c r="A14"/>
      <c r="B14"/>
      <c r="C14"/>
      <c r="D14"/>
      <c r="E14"/>
      <c r="F14"/>
      <c r="G14"/>
      <c r="H14"/>
      <c r="I14"/>
      <c r="J14"/>
      <c r="K14"/>
      <c r="L14"/>
      <c r="M14"/>
      <c r="N14"/>
    </row>
    <row r="15" spans="1:14" ht="15" x14ac:dyDescent="0.25">
      <c r="A15"/>
      <c r="B15"/>
      <c r="C15"/>
      <c r="D15"/>
      <c r="E15"/>
      <c r="F15"/>
      <c r="G15"/>
      <c r="H15"/>
      <c r="I15"/>
      <c r="J15"/>
      <c r="K15"/>
      <c r="L15"/>
      <c r="M15"/>
      <c r="N15"/>
    </row>
    <row r="16" spans="1:14" ht="15" x14ac:dyDescent="0.25">
      <c r="A16"/>
      <c r="B16"/>
      <c r="C16"/>
      <c r="D16"/>
      <c r="E16"/>
      <c r="F16"/>
      <c r="G16"/>
      <c r="H16"/>
      <c r="I16"/>
      <c r="J16"/>
      <c r="K16"/>
      <c r="L16"/>
      <c r="M16"/>
      <c r="N16"/>
    </row>
    <row r="17" spans="1:14" ht="15" x14ac:dyDescent="0.25">
      <c r="A17"/>
      <c r="B17"/>
      <c r="C17"/>
      <c r="D17"/>
      <c r="E17"/>
      <c r="F17"/>
      <c r="G17"/>
      <c r="H17"/>
      <c r="I17"/>
      <c r="J17"/>
      <c r="K17"/>
      <c r="L17"/>
      <c r="M17"/>
      <c r="N17"/>
    </row>
    <row r="18" spans="1:14" ht="15" x14ac:dyDescent="0.25">
      <c r="A18"/>
      <c r="B18"/>
      <c r="C18"/>
      <c r="D18"/>
      <c r="E18"/>
      <c r="F18"/>
      <c r="G18"/>
      <c r="H18"/>
      <c r="I18"/>
      <c r="J18"/>
      <c r="K18"/>
      <c r="L18"/>
      <c r="M18"/>
      <c r="N18"/>
    </row>
    <row r="19" spans="1:14" ht="15" x14ac:dyDescent="0.25">
      <c r="A19"/>
      <c r="B19"/>
      <c r="C19"/>
      <c r="D19"/>
      <c r="E19"/>
      <c r="F19"/>
      <c r="G19"/>
      <c r="H19"/>
      <c r="I19"/>
      <c r="J19"/>
      <c r="K19"/>
      <c r="L19"/>
      <c r="M19"/>
      <c r="N19"/>
    </row>
    <row r="20" spans="1:14" ht="15" x14ac:dyDescent="0.25">
      <c r="A20"/>
      <c r="B20"/>
      <c r="C20"/>
      <c r="D20"/>
      <c r="E20"/>
      <c r="F20"/>
      <c r="G20"/>
      <c r="H20"/>
      <c r="I20"/>
      <c r="J20"/>
      <c r="K20"/>
      <c r="L20"/>
      <c r="M20"/>
      <c r="N20"/>
    </row>
    <row r="21" spans="1:14" ht="15" x14ac:dyDescent="0.25">
      <c r="A21"/>
      <c r="B21"/>
      <c r="C21"/>
      <c r="D21"/>
      <c r="E21"/>
      <c r="F21"/>
      <c r="G21"/>
      <c r="H21"/>
      <c r="I21"/>
      <c r="J21"/>
      <c r="K21"/>
      <c r="L21"/>
      <c r="M21"/>
      <c r="N21"/>
    </row>
    <row r="22" spans="1:14" ht="15" x14ac:dyDescent="0.25">
      <c r="A22"/>
      <c r="B22"/>
      <c r="C22"/>
      <c r="D22"/>
      <c r="E22"/>
      <c r="F22"/>
      <c r="G22"/>
      <c r="H22"/>
      <c r="I22"/>
      <c r="J22"/>
      <c r="K22"/>
      <c r="L22"/>
      <c r="M22"/>
      <c r="N22"/>
    </row>
    <row r="23" spans="1:14" ht="15" x14ac:dyDescent="0.25">
      <c r="A23"/>
      <c r="B23"/>
      <c r="C23"/>
      <c r="D23"/>
      <c r="E23"/>
      <c r="F23"/>
      <c r="G23"/>
      <c r="H23"/>
      <c r="I23"/>
      <c r="J23"/>
      <c r="K23"/>
      <c r="L23"/>
      <c r="M23"/>
      <c r="N23"/>
    </row>
    <row r="24" spans="1:14" ht="15" x14ac:dyDescent="0.25">
      <c r="A24"/>
      <c r="B24"/>
      <c r="C24"/>
      <c r="D24"/>
      <c r="E24"/>
      <c r="F24"/>
      <c r="G24"/>
      <c r="H24"/>
      <c r="I24"/>
      <c r="J24"/>
      <c r="K24"/>
      <c r="L24"/>
      <c r="M24"/>
      <c r="N24"/>
    </row>
    <row r="25" spans="1:14" ht="15" x14ac:dyDescent="0.25">
      <c r="A25"/>
      <c r="B25"/>
      <c r="C25"/>
      <c r="D25"/>
      <c r="E25"/>
      <c r="F25"/>
      <c r="G25"/>
      <c r="H25"/>
      <c r="I25"/>
      <c r="J25"/>
      <c r="K25"/>
      <c r="L25"/>
      <c r="M25"/>
      <c r="N25"/>
    </row>
    <row r="26" spans="1:14" ht="15" x14ac:dyDescent="0.25">
      <c r="A26"/>
      <c r="B26"/>
      <c r="C26"/>
      <c r="D26"/>
      <c r="E26"/>
      <c r="F26"/>
      <c r="G26"/>
      <c r="H26"/>
      <c r="I26"/>
      <c r="J26"/>
      <c r="K26"/>
      <c r="L26"/>
      <c r="M26"/>
      <c r="N26"/>
    </row>
    <row r="27" spans="1:14" ht="15" x14ac:dyDescent="0.25">
      <c r="A27"/>
      <c r="B27"/>
      <c r="C27"/>
      <c r="D27"/>
      <c r="E27"/>
      <c r="F27"/>
      <c r="G27"/>
      <c r="H27"/>
      <c r="I27"/>
      <c r="J27"/>
      <c r="K27"/>
      <c r="L27"/>
      <c r="M27"/>
      <c r="N27"/>
    </row>
    <row r="28" spans="1:14" ht="15" x14ac:dyDescent="0.25">
      <c r="A28"/>
      <c r="B28"/>
      <c r="C28"/>
      <c r="D28"/>
      <c r="E28"/>
      <c r="F28"/>
      <c r="G28"/>
      <c r="H28"/>
      <c r="I28"/>
      <c r="J28"/>
      <c r="K28"/>
      <c r="L28"/>
      <c r="M28"/>
      <c r="N28"/>
    </row>
    <row r="29" spans="1:14" ht="15" x14ac:dyDescent="0.25">
      <c r="A29"/>
      <c r="B29"/>
      <c r="C29"/>
      <c r="D29"/>
      <c r="E29"/>
      <c r="F29"/>
      <c r="G29"/>
      <c r="H29"/>
      <c r="I29"/>
      <c r="J29"/>
      <c r="K29"/>
      <c r="L29"/>
      <c r="M29"/>
      <c r="N29"/>
    </row>
    <row r="30" spans="1:14" ht="15" x14ac:dyDescent="0.25">
      <c r="A30"/>
      <c r="B30"/>
      <c r="C30"/>
      <c r="D30"/>
      <c r="E30"/>
      <c r="F30"/>
      <c r="G30"/>
      <c r="H30"/>
      <c r="I30"/>
      <c r="J30"/>
      <c r="K30"/>
      <c r="L30"/>
      <c r="M30"/>
      <c r="N30"/>
    </row>
    <row r="31" spans="1:14" ht="15" x14ac:dyDescent="0.25">
      <c r="A31"/>
      <c r="B31"/>
      <c r="C31"/>
      <c r="D31"/>
      <c r="E31"/>
      <c r="F31"/>
      <c r="G31"/>
      <c r="H31"/>
      <c r="I31"/>
      <c r="J31"/>
      <c r="K31"/>
      <c r="L31"/>
      <c r="M31"/>
      <c r="N31"/>
    </row>
    <row r="32" spans="1:14" ht="15" x14ac:dyDescent="0.25">
      <c r="A32"/>
      <c r="B32"/>
      <c r="C32" s="730"/>
      <c r="D32"/>
      <c r="E32"/>
      <c r="F32"/>
      <c r="G32"/>
      <c r="H32"/>
      <c r="I32"/>
      <c r="J32"/>
      <c r="K32"/>
      <c r="L32"/>
      <c r="M32"/>
      <c r="N32"/>
    </row>
    <row r="33" spans="1:14" ht="15" x14ac:dyDescent="0.25">
      <c r="A33"/>
      <c r="B33"/>
      <c r="C33"/>
      <c r="D33" s="730"/>
      <c r="E33"/>
      <c r="F33"/>
      <c r="G33"/>
      <c r="H33"/>
      <c r="I33"/>
      <c r="J33"/>
      <c r="K33"/>
      <c r="L33"/>
      <c r="M33"/>
      <c r="N33"/>
    </row>
    <row r="34" spans="1:14" ht="15" x14ac:dyDescent="0.25">
      <c r="A34"/>
      <c r="B34"/>
      <c r="C34"/>
      <c r="D34"/>
      <c r="E34"/>
      <c r="F34"/>
      <c r="G34"/>
      <c r="H34"/>
      <c r="I34"/>
      <c r="J34"/>
      <c r="K34"/>
      <c r="L34"/>
      <c r="M34"/>
      <c r="N34"/>
    </row>
    <row r="35" spans="1:14" ht="15" x14ac:dyDescent="0.25">
      <c r="A35"/>
      <c r="B35"/>
      <c r="C35"/>
      <c r="D35"/>
      <c r="E35"/>
      <c r="F35"/>
      <c r="G35"/>
      <c r="H35"/>
      <c r="I35"/>
      <c r="J35"/>
      <c r="K35"/>
      <c r="L35"/>
      <c r="M35"/>
      <c r="N35"/>
    </row>
    <row r="36" spans="1:14" ht="15" x14ac:dyDescent="0.25">
      <c r="A36"/>
      <c r="B36"/>
      <c r="C36"/>
      <c r="D36"/>
      <c r="E36"/>
      <c r="F36"/>
      <c r="G36"/>
      <c r="H36"/>
      <c r="I36"/>
      <c r="J36"/>
      <c r="K36"/>
      <c r="L36"/>
      <c r="M36"/>
      <c r="N36"/>
    </row>
    <row r="37" spans="1:14" ht="15" x14ac:dyDescent="0.25">
      <c r="A37"/>
      <c r="B37"/>
      <c r="C37"/>
      <c r="D37"/>
      <c r="E37"/>
      <c r="F37"/>
      <c r="G37"/>
      <c r="H37"/>
      <c r="I37"/>
      <c r="J37"/>
      <c r="K37"/>
      <c r="L37"/>
      <c r="M37"/>
      <c r="N37"/>
    </row>
    <row r="38" spans="1:14" ht="15" x14ac:dyDescent="0.25">
      <c r="A38"/>
      <c r="B38"/>
      <c r="C38"/>
      <c r="D38"/>
      <c r="E38"/>
      <c r="F38"/>
      <c r="G38"/>
      <c r="H38"/>
      <c r="I38"/>
      <c r="J38"/>
      <c r="K38"/>
      <c r="L38"/>
      <c r="M38"/>
      <c r="N38"/>
    </row>
    <row r="39" spans="1:14" ht="15" x14ac:dyDescent="0.25">
      <c r="A39"/>
      <c r="B39"/>
      <c r="C39"/>
      <c r="D39"/>
      <c r="E39"/>
      <c r="F39"/>
      <c r="G39"/>
      <c r="H39"/>
      <c r="I39"/>
      <c r="J39"/>
      <c r="K39"/>
      <c r="L39"/>
      <c r="M39"/>
      <c r="N39"/>
    </row>
    <row r="40" spans="1:14" ht="15" x14ac:dyDescent="0.25">
      <c r="A40"/>
      <c r="B40"/>
      <c r="C40"/>
      <c r="D40"/>
      <c r="E40"/>
      <c r="F40"/>
      <c r="G40"/>
      <c r="H40"/>
      <c r="I40"/>
      <c r="J40"/>
      <c r="K40"/>
      <c r="L40"/>
      <c r="M40"/>
      <c r="N40"/>
    </row>
    <row r="41" spans="1:14" ht="15" x14ac:dyDescent="0.25">
      <c r="A41"/>
      <c r="B41"/>
      <c r="C41"/>
      <c r="D41"/>
      <c r="E41"/>
      <c r="F41"/>
      <c r="G41"/>
      <c r="H41"/>
      <c r="I41"/>
      <c r="J41"/>
      <c r="K41"/>
      <c r="L41"/>
      <c r="M41"/>
      <c r="N41"/>
    </row>
    <row r="42" spans="1:14" ht="15" x14ac:dyDescent="0.25">
      <c r="A42"/>
      <c r="B42"/>
      <c r="C42"/>
      <c r="D42"/>
      <c r="E42"/>
      <c r="F42"/>
      <c r="G42"/>
      <c r="H42"/>
      <c r="I42"/>
      <c r="J42"/>
      <c r="K42"/>
      <c r="L42"/>
      <c r="M42"/>
      <c r="N42"/>
    </row>
    <row r="43" spans="1:14" ht="15" x14ac:dyDescent="0.25">
      <c r="A43"/>
      <c r="B43"/>
      <c r="C43"/>
      <c r="D43"/>
      <c r="E43"/>
      <c r="F43"/>
      <c r="G43"/>
      <c r="H43"/>
      <c r="I43"/>
      <c r="J43"/>
      <c r="K43"/>
      <c r="L43"/>
      <c r="M43"/>
      <c r="N43"/>
    </row>
    <row r="44" spans="1:14" ht="15" x14ac:dyDescent="0.25">
      <c r="A44"/>
      <c r="B44"/>
      <c r="C44"/>
      <c r="D44"/>
      <c r="E44"/>
      <c r="F44"/>
      <c r="G44"/>
      <c r="H44"/>
      <c r="I44"/>
      <c r="J44"/>
      <c r="K44"/>
      <c r="L44"/>
      <c r="M44"/>
      <c r="N44"/>
    </row>
    <row r="45" spans="1:14" ht="15" x14ac:dyDescent="0.25">
      <c r="A45"/>
      <c r="B45"/>
      <c r="C45"/>
      <c r="D45"/>
      <c r="E45"/>
      <c r="F45"/>
      <c r="G45"/>
      <c r="H45"/>
      <c r="I45"/>
      <c r="J45"/>
      <c r="K45"/>
      <c r="L45"/>
      <c r="M45"/>
      <c r="N45"/>
    </row>
    <row r="46" spans="1:14" ht="15" x14ac:dyDescent="0.25">
      <c r="A46"/>
      <c r="B46"/>
      <c r="C46"/>
      <c r="D46"/>
      <c r="E46"/>
      <c r="F46"/>
      <c r="G46"/>
      <c r="H46"/>
      <c r="I46"/>
      <c r="J46"/>
      <c r="K46"/>
      <c r="L46"/>
      <c r="M46"/>
      <c r="N46"/>
    </row>
    <row r="47" spans="1:14" ht="15" x14ac:dyDescent="0.25">
      <c r="A47"/>
      <c r="B47"/>
      <c r="C47"/>
      <c r="D47"/>
      <c r="E47"/>
      <c r="F47"/>
      <c r="G47"/>
      <c r="H47"/>
      <c r="I47"/>
      <c r="J47"/>
      <c r="K47"/>
      <c r="L47"/>
      <c r="M47"/>
      <c r="N47"/>
    </row>
    <row r="48" spans="1:14" ht="15" x14ac:dyDescent="0.25">
      <c r="A48"/>
      <c r="B48"/>
      <c r="C48"/>
      <c r="D48"/>
      <c r="E48"/>
      <c r="F48"/>
      <c r="G48"/>
      <c r="H48"/>
      <c r="I48"/>
      <c r="J48"/>
      <c r="K48"/>
      <c r="L48"/>
      <c r="M48"/>
      <c r="N48"/>
    </row>
    <row r="49" spans="1:14" ht="15" x14ac:dyDescent="0.25">
      <c r="A49"/>
      <c r="B49"/>
      <c r="C49"/>
      <c r="D49"/>
      <c r="E49"/>
      <c r="F49"/>
      <c r="G49"/>
      <c r="H49"/>
      <c r="I49"/>
      <c r="J49"/>
      <c r="K49"/>
      <c r="L49"/>
      <c r="M49"/>
      <c r="N49"/>
    </row>
    <row r="50" spans="1:14" s="731" customFormat="1" ht="15" x14ac:dyDescent="0.25">
      <c r="A50"/>
      <c r="B50"/>
      <c r="C50"/>
      <c r="D50"/>
      <c r="E50"/>
      <c r="F50"/>
      <c r="G50"/>
      <c r="H50"/>
      <c r="I50"/>
      <c r="J50"/>
      <c r="K50"/>
      <c r="L50"/>
      <c r="M50"/>
      <c r="N50"/>
    </row>
    <row r="51" spans="1:14" s="731" customFormat="1" ht="15" x14ac:dyDescent="0.25">
      <c r="A51"/>
      <c r="B51"/>
      <c r="C51"/>
      <c r="D51"/>
      <c r="E51"/>
      <c r="F51"/>
      <c r="G51"/>
      <c r="H51"/>
      <c r="I51"/>
      <c r="J51"/>
      <c r="K51"/>
      <c r="L51"/>
      <c r="M51"/>
      <c r="N51"/>
    </row>
    <row r="52" spans="1:14" s="731" customFormat="1" ht="15" x14ac:dyDescent="0.25">
      <c r="A52"/>
      <c r="B52"/>
      <c r="C52"/>
      <c r="D52"/>
      <c r="E52"/>
      <c r="F52"/>
      <c r="G52"/>
      <c r="H52"/>
      <c r="I52"/>
      <c r="J52"/>
      <c r="K52"/>
      <c r="L52"/>
      <c r="M52"/>
      <c r="N52"/>
    </row>
    <row r="53" spans="1:14" s="731" customFormat="1" ht="15" x14ac:dyDescent="0.25">
      <c r="A53"/>
      <c r="B53"/>
      <c r="C53"/>
      <c r="D53"/>
      <c r="E53"/>
      <c r="F53"/>
      <c r="G53"/>
      <c r="H53"/>
      <c r="I53"/>
      <c r="J53"/>
      <c r="K53"/>
      <c r="L53"/>
      <c r="M53"/>
      <c r="N53"/>
    </row>
    <row r="54" spans="1:14" s="731" customFormat="1" ht="15" x14ac:dyDescent="0.25">
      <c r="A54"/>
      <c r="B54"/>
      <c r="C54"/>
      <c r="D54"/>
      <c r="E54"/>
      <c r="F54"/>
      <c r="G54"/>
      <c r="H54"/>
      <c r="I54"/>
      <c r="J54"/>
      <c r="K54"/>
      <c r="L54"/>
      <c r="M54"/>
      <c r="N54"/>
    </row>
    <row r="55" spans="1:14" s="731" customFormat="1" ht="15" x14ac:dyDescent="0.25">
      <c r="A55"/>
      <c r="B55"/>
      <c r="C55"/>
      <c r="D55"/>
      <c r="E55"/>
      <c r="F55"/>
      <c r="G55"/>
      <c r="H55"/>
      <c r="I55"/>
      <c r="J55"/>
      <c r="K55"/>
      <c r="L55"/>
      <c r="M55"/>
      <c r="N55"/>
    </row>
    <row r="56" spans="1:14" s="731" customFormat="1" ht="15" x14ac:dyDescent="0.25">
      <c r="A56"/>
      <c r="B56"/>
      <c r="C56"/>
      <c r="D56"/>
      <c r="E56"/>
      <c r="F56"/>
      <c r="G56"/>
      <c r="H56"/>
      <c r="I56"/>
      <c r="J56"/>
      <c r="K56"/>
      <c r="L56"/>
      <c r="M56"/>
      <c r="N56"/>
    </row>
    <row r="57" spans="1:14" s="731" customFormat="1" ht="15" x14ac:dyDescent="0.25">
      <c r="A57"/>
      <c r="B57"/>
      <c r="C57"/>
      <c r="D57"/>
      <c r="E57"/>
      <c r="F57"/>
      <c r="G57"/>
      <c r="H57"/>
      <c r="I57"/>
      <c r="J57"/>
      <c r="K57"/>
      <c r="L57"/>
      <c r="M57"/>
      <c r="N57"/>
    </row>
    <row r="58" spans="1:14" s="731" customFormat="1" ht="15" x14ac:dyDescent="0.25">
      <c r="A58"/>
      <c r="B58"/>
      <c r="C58"/>
      <c r="D58"/>
      <c r="E58"/>
      <c r="F58"/>
      <c r="G58"/>
      <c r="H58"/>
      <c r="I58"/>
      <c r="J58"/>
      <c r="K58"/>
      <c r="L58"/>
      <c r="M58"/>
      <c r="N58"/>
    </row>
    <row r="59" spans="1:14" s="731" customFormat="1" ht="15" x14ac:dyDescent="0.25">
      <c r="A59"/>
      <c r="B59"/>
      <c r="C59"/>
      <c r="D59"/>
      <c r="E59"/>
      <c r="F59"/>
      <c r="G59"/>
      <c r="H59"/>
      <c r="I59"/>
      <c r="J59"/>
      <c r="K59"/>
      <c r="L59"/>
      <c r="M59"/>
      <c r="N59"/>
    </row>
    <row r="60" spans="1:14" s="731" customFormat="1" ht="15" x14ac:dyDescent="0.25">
      <c r="A60"/>
      <c r="B60"/>
      <c r="C60"/>
      <c r="D60"/>
      <c r="E60"/>
      <c r="F60"/>
      <c r="G60"/>
      <c r="H60"/>
      <c r="I60"/>
      <c r="J60"/>
      <c r="K60"/>
      <c r="L60"/>
      <c r="M60"/>
      <c r="N60"/>
    </row>
    <row r="61" spans="1:14" s="731" customFormat="1" ht="15" x14ac:dyDescent="0.25">
      <c r="A61"/>
      <c r="B61"/>
      <c r="C61"/>
      <c r="D61"/>
      <c r="E61"/>
      <c r="F61"/>
      <c r="G61"/>
      <c r="H61"/>
      <c r="I61"/>
      <c r="J61"/>
      <c r="K61"/>
      <c r="L61"/>
      <c r="M61"/>
      <c r="N61"/>
    </row>
    <row r="62" spans="1:14" s="731" customFormat="1" ht="15" x14ac:dyDescent="0.25">
      <c r="A62"/>
      <c r="B62"/>
      <c r="C62"/>
      <c r="D62"/>
      <c r="E62"/>
      <c r="F62"/>
      <c r="G62"/>
      <c r="H62"/>
      <c r="I62"/>
      <c r="J62"/>
      <c r="K62"/>
      <c r="L62"/>
      <c r="M62"/>
      <c r="N62"/>
    </row>
    <row r="63" spans="1:14" s="731" customFormat="1" ht="15" x14ac:dyDescent="0.25">
      <c r="A63"/>
      <c r="B63"/>
      <c r="C63"/>
      <c r="D63"/>
      <c r="E63"/>
      <c r="F63"/>
      <c r="G63"/>
      <c r="H63"/>
      <c r="I63"/>
      <c r="J63"/>
      <c r="K63"/>
      <c r="L63"/>
      <c r="M63"/>
      <c r="N63"/>
    </row>
    <row r="64" spans="1:14" s="731" customFormat="1" ht="15" x14ac:dyDescent="0.25">
      <c r="A64"/>
      <c r="B64"/>
      <c r="C64"/>
      <c r="D64"/>
      <c r="E64"/>
      <c r="F64"/>
      <c r="G64"/>
      <c r="H64"/>
      <c r="I64"/>
      <c r="J64"/>
      <c r="K64"/>
      <c r="L64"/>
      <c r="M64"/>
      <c r="N64"/>
    </row>
    <row r="65" spans="1:14" s="731" customFormat="1" ht="15" x14ac:dyDescent="0.25">
      <c r="A65"/>
      <c r="B65"/>
      <c r="C65"/>
      <c r="D65"/>
      <c r="E65"/>
      <c r="F65"/>
      <c r="G65"/>
      <c r="H65"/>
      <c r="I65"/>
      <c r="J65"/>
      <c r="K65"/>
      <c r="L65"/>
      <c r="M65"/>
      <c r="N65"/>
    </row>
    <row r="66" spans="1:14" s="731" customFormat="1" ht="15" x14ac:dyDescent="0.25">
      <c r="A66"/>
      <c r="B66"/>
      <c r="C66"/>
      <c r="D66"/>
      <c r="E66"/>
      <c r="F66"/>
      <c r="G66"/>
      <c r="H66"/>
      <c r="I66"/>
      <c r="J66"/>
      <c r="K66"/>
      <c r="L66"/>
      <c r="M66"/>
      <c r="N66"/>
    </row>
    <row r="67" spans="1:14" s="731" customFormat="1" ht="15" x14ac:dyDescent="0.25">
      <c r="A67"/>
      <c r="B67"/>
      <c r="C67"/>
      <c r="D67"/>
      <c r="E67"/>
      <c r="F67"/>
      <c r="G67"/>
      <c r="H67"/>
      <c r="I67"/>
      <c r="J67"/>
      <c r="K67"/>
      <c r="L67"/>
      <c r="M67"/>
      <c r="N67"/>
    </row>
    <row r="68" spans="1:14" s="731" customFormat="1" ht="15" x14ac:dyDescent="0.25">
      <c r="A68"/>
      <c r="B68"/>
      <c r="C68"/>
      <c r="D68"/>
      <c r="E68"/>
      <c r="F68"/>
      <c r="G68"/>
      <c r="H68"/>
      <c r="I68"/>
      <c r="J68"/>
      <c r="K68"/>
      <c r="L68"/>
      <c r="M68"/>
      <c r="N68"/>
    </row>
    <row r="69" spans="1:14" s="731" customFormat="1" ht="15" x14ac:dyDescent="0.25">
      <c r="A69"/>
      <c r="B69"/>
      <c r="C69"/>
      <c r="D69"/>
      <c r="E69"/>
      <c r="F69"/>
      <c r="G69"/>
      <c r="H69"/>
      <c r="I69"/>
      <c r="J69"/>
      <c r="K69"/>
      <c r="L69"/>
      <c r="M69"/>
      <c r="N69"/>
    </row>
    <row r="70" spans="1:14" s="731" customFormat="1" ht="15" x14ac:dyDescent="0.25">
      <c r="A70"/>
      <c r="B70"/>
      <c r="C70"/>
      <c r="D70"/>
      <c r="E70"/>
      <c r="F70"/>
      <c r="G70"/>
      <c r="H70"/>
      <c r="I70"/>
      <c r="J70"/>
      <c r="K70"/>
      <c r="L70"/>
      <c r="M70"/>
      <c r="N70"/>
    </row>
    <row r="71" spans="1:14" s="731" customFormat="1" ht="15" x14ac:dyDescent="0.25">
      <c r="A71"/>
      <c r="B71"/>
      <c r="C71"/>
      <c r="D71"/>
      <c r="E71"/>
      <c r="F71"/>
      <c r="G71"/>
      <c r="H71"/>
      <c r="I71"/>
      <c r="J71"/>
      <c r="K71"/>
      <c r="L71"/>
      <c r="M71"/>
      <c r="N71"/>
    </row>
    <row r="72" spans="1:14" s="731" customFormat="1" ht="15" x14ac:dyDescent="0.25">
      <c r="A72"/>
      <c r="B72"/>
      <c r="C72"/>
      <c r="D72"/>
      <c r="E72"/>
      <c r="F72"/>
      <c r="G72"/>
      <c r="H72"/>
      <c r="I72"/>
      <c r="J72"/>
      <c r="K72"/>
      <c r="L72"/>
      <c r="M72"/>
      <c r="N72"/>
    </row>
    <row r="73" spans="1:14" s="731" customFormat="1" ht="15" x14ac:dyDescent="0.25">
      <c r="A73"/>
      <c r="B73"/>
      <c r="C73"/>
      <c r="D73"/>
      <c r="E73"/>
      <c r="F73"/>
      <c r="G73"/>
      <c r="H73"/>
      <c r="I73"/>
      <c r="J73"/>
      <c r="K73"/>
      <c r="L73"/>
      <c r="M73"/>
      <c r="N73"/>
    </row>
    <row r="74" spans="1:14" s="731" customFormat="1" ht="15" x14ac:dyDescent="0.25">
      <c r="A74"/>
      <c r="B74"/>
      <c r="C74"/>
      <c r="D74"/>
      <c r="E74"/>
      <c r="F74"/>
      <c r="G74"/>
      <c r="H74"/>
      <c r="I74"/>
      <c r="J74"/>
      <c r="K74"/>
      <c r="L74"/>
      <c r="M74"/>
      <c r="N74"/>
    </row>
    <row r="75" spans="1:14" s="731" customFormat="1" ht="15" x14ac:dyDescent="0.25">
      <c r="A75"/>
      <c r="B75"/>
      <c r="C75"/>
      <c r="D75"/>
      <c r="E75"/>
      <c r="F75"/>
      <c r="G75"/>
      <c r="H75"/>
      <c r="I75"/>
      <c r="J75"/>
      <c r="K75"/>
      <c r="L75"/>
      <c r="M75"/>
      <c r="N75"/>
    </row>
    <row r="76" spans="1:14" s="731" customFormat="1" ht="15" x14ac:dyDescent="0.25">
      <c r="A76"/>
      <c r="B76"/>
      <c r="C76"/>
      <c r="D76"/>
      <c r="E76"/>
      <c r="F76"/>
      <c r="G76"/>
      <c r="H76"/>
      <c r="I76"/>
      <c r="J76"/>
      <c r="K76"/>
      <c r="L76"/>
      <c r="M76"/>
      <c r="N76"/>
    </row>
    <row r="77" spans="1:14" s="731" customFormat="1" ht="15" x14ac:dyDescent="0.25">
      <c r="A77"/>
      <c r="B77"/>
      <c r="C77"/>
      <c r="D77"/>
      <c r="E77"/>
      <c r="F77"/>
      <c r="G77"/>
      <c r="H77"/>
      <c r="I77"/>
      <c r="J77"/>
      <c r="K77"/>
      <c r="L77"/>
      <c r="M77"/>
      <c r="N77"/>
    </row>
    <row r="78" spans="1:14" s="731" customFormat="1" ht="15" x14ac:dyDescent="0.25">
      <c r="A78"/>
      <c r="B78"/>
      <c r="C78"/>
      <c r="D78"/>
      <c r="E78"/>
      <c r="F78"/>
      <c r="G78"/>
      <c r="H78"/>
      <c r="I78"/>
      <c r="J78"/>
      <c r="K78"/>
      <c r="L78"/>
      <c r="M78"/>
      <c r="N78"/>
    </row>
    <row r="79" spans="1:14" s="731" customFormat="1" ht="15" x14ac:dyDescent="0.25">
      <c r="A79"/>
      <c r="B79"/>
      <c r="C79"/>
      <c r="D79"/>
      <c r="E79"/>
      <c r="F79"/>
      <c r="G79"/>
      <c r="H79"/>
      <c r="I79"/>
      <c r="J79"/>
      <c r="K79"/>
      <c r="L79"/>
      <c r="M79"/>
      <c r="N79"/>
    </row>
    <row r="80" spans="1:14" s="731" customFormat="1" ht="15" x14ac:dyDescent="0.25">
      <c r="A80"/>
      <c r="B80"/>
      <c r="C80"/>
      <c r="D80"/>
      <c r="E80"/>
      <c r="F80"/>
      <c r="G80"/>
      <c r="H80"/>
      <c r="I80"/>
      <c r="J80"/>
      <c r="K80"/>
      <c r="L80"/>
      <c r="M80"/>
      <c r="N80"/>
    </row>
    <row r="81" spans="1:14" s="731" customFormat="1" ht="15" x14ac:dyDescent="0.25">
      <c r="A81"/>
      <c r="B81"/>
      <c r="C81"/>
      <c r="D81"/>
      <c r="E81"/>
      <c r="F81"/>
      <c r="G81"/>
      <c r="H81"/>
      <c r="I81"/>
      <c r="J81"/>
      <c r="K81"/>
      <c r="L81"/>
      <c r="M81"/>
      <c r="N81"/>
    </row>
    <row r="82" spans="1:14" s="731" customFormat="1" ht="15" x14ac:dyDescent="0.25">
      <c r="A82"/>
      <c r="B82"/>
      <c r="C82"/>
      <c r="D82"/>
      <c r="E82"/>
      <c r="F82"/>
      <c r="G82"/>
      <c r="H82"/>
      <c r="I82"/>
      <c r="J82"/>
      <c r="K82"/>
      <c r="L82"/>
      <c r="M82"/>
      <c r="N82"/>
    </row>
    <row r="83" spans="1:14" s="731" customFormat="1" ht="15" x14ac:dyDescent="0.25">
      <c r="A83"/>
      <c r="B83"/>
      <c r="C83"/>
      <c r="D83"/>
      <c r="E83"/>
      <c r="F83"/>
      <c r="G83"/>
      <c r="H83"/>
      <c r="I83"/>
      <c r="J83"/>
      <c r="K83"/>
      <c r="L83"/>
      <c r="M83"/>
      <c r="N83"/>
    </row>
    <row r="84" spans="1:14" s="731" customFormat="1" ht="15" x14ac:dyDescent="0.25">
      <c r="A84"/>
      <c r="B84"/>
      <c r="C84"/>
      <c r="D84"/>
      <c r="E84"/>
      <c r="F84"/>
      <c r="G84"/>
      <c r="H84"/>
      <c r="I84"/>
      <c r="J84"/>
      <c r="K84"/>
      <c r="L84"/>
      <c r="M84"/>
      <c r="N84"/>
    </row>
    <row r="85" spans="1:14" s="731" customFormat="1" ht="15" x14ac:dyDescent="0.25">
      <c r="A85"/>
      <c r="B85"/>
      <c r="C85"/>
      <c r="D85"/>
      <c r="E85"/>
      <c r="F85"/>
      <c r="G85"/>
      <c r="H85"/>
      <c r="I85"/>
      <c r="J85"/>
      <c r="K85"/>
      <c r="L85"/>
      <c r="M85"/>
      <c r="N85"/>
    </row>
    <row r="86" spans="1:14" s="731" customFormat="1" ht="15" x14ac:dyDescent="0.25">
      <c r="A86"/>
      <c r="B86"/>
      <c r="C86"/>
      <c r="D86"/>
      <c r="E86"/>
      <c r="F86"/>
      <c r="G86"/>
      <c r="H86"/>
      <c r="I86"/>
      <c r="J86"/>
      <c r="K86"/>
      <c r="L86"/>
      <c r="M86"/>
      <c r="N86"/>
    </row>
    <row r="87" spans="1:14" s="731" customFormat="1" ht="15" x14ac:dyDescent="0.25">
      <c r="A87"/>
      <c r="B87"/>
      <c r="C87"/>
      <c r="D87"/>
      <c r="E87"/>
      <c r="F87"/>
      <c r="G87"/>
      <c r="H87"/>
      <c r="I87"/>
      <c r="J87"/>
      <c r="K87"/>
      <c r="L87"/>
      <c r="M87"/>
      <c r="N87"/>
    </row>
    <row r="88" spans="1:14" s="731" customFormat="1" ht="15" x14ac:dyDescent="0.25">
      <c r="A88"/>
      <c r="B88"/>
      <c r="C88"/>
      <c r="D88"/>
      <c r="E88"/>
      <c r="F88"/>
      <c r="G88"/>
      <c r="H88"/>
      <c r="I88"/>
      <c r="J88"/>
      <c r="K88"/>
      <c r="L88"/>
      <c r="M88"/>
      <c r="N88"/>
    </row>
    <row r="89" spans="1:14" s="731" customFormat="1" ht="15" x14ac:dyDescent="0.25">
      <c r="A89"/>
      <c r="B89"/>
      <c r="C89"/>
      <c r="D89"/>
      <c r="E89"/>
      <c r="F89"/>
      <c r="G89"/>
      <c r="H89"/>
      <c r="I89"/>
      <c r="J89"/>
      <c r="K89"/>
      <c r="L89"/>
      <c r="M89"/>
      <c r="N89"/>
    </row>
    <row r="90" spans="1:14" s="731" customFormat="1" ht="15" x14ac:dyDescent="0.25">
      <c r="A90"/>
      <c r="B90"/>
      <c r="C90"/>
      <c r="D90"/>
      <c r="E90"/>
      <c r="F90"/>
      <c r="G90"/>
      <c r="H90"/>
      <c r="I90"/>
      <c r="J90"/>
      <c r="K90"/>
      <c r="L90"/>
      <c r="M90"/>
      <c r="N90"/>
    </row>
    <row r="91" spans="1:14" s="731" customFormat="1" ht="15" x14ac:dyDescent="0.25">
      <c r="A91"/>
      <c r="B91"/>
      <c r="C91"/>
      <c r="D91"/>
      <c r="E91"/>
      <c r="F91"/>
      <c r="G91"/>
      <c r="H91"/>
      <c r="I91"/>
      <c r="J91"/>
      <c r="K91"/>
      <c r="L91"/>
      <c r="M91"/>
      <c r="N91"/>
    </row>
    <row r="92" spans="1:14" s="731" customFormat="1" ht="15" x14ac:dyDescent="0.25">
      <c r="A92"/>
      <c r="B92"/>
      <c r="C92"/>
      <c r="D92"/>
      <c r="E92"/>
      <c r="F92"/>
      <c r="G92"/>
      <c r="H92"/>
      <c r="I92"/>
      <c r="J92"/>
      <c r="K92"/>
      <c r="L92"/>
      <c r="M92"/>
      <c r="N92"/>
    </row>
    <row r="93" spans="1:14" s="731" customFormat="1" ht="15" x14ac:dyDescent="0.25">
      <c r="A93"/>
      <c r="B93"/>
      <c r="C93"/>
      <c r="D93"/>
      <c r="E93"/>
      <c r="F93"/>
      <c r="G93"/>
      <c r="H93"/>
      <c r="I93"/>
      <c r="J93"/>
      <c r="K93"/>
      <c r="L93"/>
      <c r="M93"/>
      <c r="N93"/>
    </row>
    <row r="94" spans="1:14" s="731" customFormat="1" ht="15" x14ac:dyDescent="0.25">
      <c r="A94"/>
      <c r="B94"/>
      <c r="C94"/>
      <c r="D94"/>
      <c r="E94"/>
      <c r="F94"/>
      <c r="G94"/>
      <c r="H94"/>
      <c r="I94"/>
      <c r="J94"/>
      <c r="K94"/>
      <c r="L94"/>
      <c r="M94"/>
      <c r="N94"/>
    </row>
    <row r="95" spans="1:14" s="731" customFormat="1" ht="15" x14ac:dyDescent="0.25">
      <c r="A95"/>
      <c r="B95"/>
      <c r="C95"/>
      <c r="D95"/>
      <c r="E95"/>
      <c r="F95"/>
      <c r="G95"/>
      <c r="H95"/>
      <c r="I95"/>
      <c r="J95"/>
      <c r="K95"/>
      <c r="L95"/>
      <c r="M95"/>
      <c r="N95"/>
    </row>
    <row r="96" spans="1:14" s="731" customFormat="1" ht="15" x14ac:dyDescent="0.25">
      <c r="A96"/>
      <c r="B96"/>
      <c r="C96" s="730"/>
      <c r="D96"/>
      <c r="E96"/>
      <c r="F96" s="730"/>
      <c r="G96"/>
      <c r="H96"/>
      <c r="I96"/>
      <c r="J96"/>
      <c r="K96"/>
      <c r="L96"/>
      <c r="M96"/>
      <c r="N96"/>
    </row>
    <row r="97" spans="1:14" s="731" customFormat="1" ht="15" x14ac:dyDescent="0.25">
      <c r="A97"/>
      <c r="B97"/>
      <c r="C97" s="730"/>
      <c r="D97"/>
      <c r="E97"/>
      <c r="F97" s="730"/>
      <c r="G97"/>
      <c r="H97"/>
      <c r="I97"/>
      <c r="J97"/>
      <c r="K97"/>
      <c r="L97"/>
      <c r="M97"/>
      <c r="N97"/>
    </row>
    <row r="98" spans="1:14" s="731" customFormat="1" ht="15" x14ac:dyDescent="0.25">
      <c r="A98"/>
      <c r="B98"/>
      <c r="C98"/>
      <c r="D98"/>
      <c r="E98"/>
      <c r="F98"/>
      <c r="G98"/>
      <c r="H98"/>
      <c r="I98"/>
      <c r="J98"/>
      <c r="K98"/>
      <c r="L98"/>
      <c r="M98"/>
      <c r="N98"/>
    </row>
    <row r="99" spans="1:14" s="731" customFormat="1" ht="15" x14ac:dyDescent="0.25">
      <c r="A99"/>
      <c r="B99"/>
      <c r="C99"/>
      <c r="D99"/>
      <c r="E99"/>
      <c r="F99"/>
      <c r="G99"/>
      <c r="H99"/>
      <c r="I99"/>
      <c r="J99"/>
      <c r="K99"/>
      <c r="L99"/>
      <c r="M99"/>
      <c r="N99"/>
    </row>
    <row r="100" spans="1:14" s="731" customFormat="1" ht="15" x14ac:dyDescent="0.25">
      <c r="A100"/>
      <c r="B100"/>
      <c r="C100" s="730"/>
      <c r="D100" s="732"/>
      <c r="E100" s="732"/>
      <c r="F100" s="730"/>
      <c r="G100"/>
      <c r="H100"/>
      <c r="I100"/>
      <c r="J100"/>
      <c r="K100"/>
      <c r="L100"/>
      <c r="M100"/>
      <c r="N100"/>
    </row>
    <row r="101" spans="1:14" s="731" customFormat="1" ht="15" x14ac:dyDescent="0.25">
      <c r="A101"/>
      <c r="B101"/>
      <c r="C101" s="730"/>
      <c r="D101" s="732"/>
      <c r="E101" s="732"/>
      <c r="F101" s="730"/>
      <c r="G101"/>
      <c r="H101"/>
      <c r="I101"/>
      <c r="J101"/>
      <c r="K101"/>
      <c r="L101"/>
      <c r="M101"/>
      <c r="N101"/>
    </row>
    <row r="102" spans="1:14" s="731" customFormat="1" ht="15" x14ac:dyDescent="0.25">
      <c r="A102"/>
      <c r="B102"/>
      <c r="C102" s="730"/>
      <c r="D102" s="732"/>
      <c r="E102" s="732"/>
      <c r="F102" s="730"/>
      <c r="G102"/>
      <c r="H102"/>
      <c r="I102"/>
      <c r="J102"/>
      <c r="K102"/>
      <c r="L102"/>
      <c r="M102"/>
      <c r="N102"/>
    </row>
    <row r="103" spans="1:14" s="731" customFormat="1" ht="15" x14ac:dyDescent="0.25">
      <c r="A103"/>
      <c r="B103"/>
      <c r="C103" s="730"/>
      <c r="D103" s="732"/>
      <c r="E103" s="732"/>
      <c r="F103" s="730"/>
      <c r="G103"/>
      <c r="H103"/>
      <c r="I103"/>
      <c r="J103"/>
      <c r="K103"/>
      <c r="L103"/>
      <c r="M103"/>
      <c r="N103"/>
    </row>
    <row r="104" spans="1:14" s="731" customFormat="1" ht="15" x14ac:dyDescent="0.25">
      <c r="A104"/>
      <c r="B104"/>
      <c r="C104" s="730"/>
      <c r="D104" s="732"/>
      <c r="E104" s="732"/>
      <c r="F104" s="730"/>
      <c r="G104"/>
      <c r="H104"/>
      <c r="I104"/>
      <c r="J104"/>
      <c r="K104"/>
      <c r="L104"/>
      <c r="M104"/>
      <c r="N104"/>
    </row>
    <row r="105" spans="1:14" s="731" customFormat="1" ht="15" x14ac:dyDescent="0.25">
      <c r="A105"/>
      <c r="B105"/>
      <c r="C105" s="732"/>
      <c r="D105" s="732"/>
      <c r="E105" s="732"/>
      <c r="F105" s="732"/>
      <c r="G105"/>
      <c r="H105"/>
      <c r="I105"/>
      <c r="J105"/>
      <c r="K105"/>
      <c r="L105"/>
      <c r="M105"/>
      <c r="N105"/>
    </row>
    <row r="106" spans="1:14" s="731" customFormat="1" ht="15" x14ac:dyDescent="0.25">
      <c r="A106"/>
      <c r="B106"/>
      <c r="C106" s="730"/>
      <c r="D106" s="732"/>
      <c r="E106" s="732"/>
      <c r="F106" s="730"/>
      <c r="G106"/>
      <c r="H106"/>
      <c r="I106"/>
      <c r="J106"/>
      <c r="K106"/>
      <c r="L106"/>
      <c r="M106"/>
      <c r="N106"/>
    </row>
    <row r="107" spans="1:14" s="731" customFormat="1" ht="15" x14ac:dyDescent="0.25">
      <c r="A107"/>
      <c r="B107"/>
      <c r="C107" s="730"/>
      <c r="D107" s="732"/>
      <c r="E107" s="732"/>
      <c r="F107" s="730"/>
      <c r="G107"/>
      <c r="H107"/>
      <c r="I107"/>
      <c r="J107"/>
      <c r="K107"/>
      <c r="L107"/>
      <c r="M107"/>
      <c r="N107"/>
    </row>
    <row r="108" spans="1:14" s="731" customFormat="1" ht="15" x14ac:dyDescent="0.25">
      <c r="A108"/>
      <c r="B108"/>
      <c r="C108" s="730"/>
      <c r="D108" s="732"/>
      <c r="E108" s="732"/>
      <c r="F108" s="730"/>
      <c r="G108"/>
      <c r="H108"/>
      <c r="I108"/>
      <c r="J108"/>
      <c r="K108"/>
      <c r="L108"/>
      <c r="M108"/>
      <c r="N108"/>
    </row>
    <row r="109" spans="1:14" s="731" customFormat="1" ht="15" x14ac:dyDescent="0.25">
      <c r="A109"/>
      <c r="B109"/>
      <c r="C109" s="732"/>
      <c r="D109" s="732"/>
      <c r="E109" s="732"/>
      <c r="F109" s="732"/>
      <c r="G109"/>
      <c r="H109"/>
      <c r="I109"/>
      <c r="J109"/>
      <c r="K109"/>
      <c r="L109"/>
      <c r="M109"/>
      <c r="N109"/>
    </row>
    <row r="110" spans="1:14" s="731" customFormat="1" ht="15" x14ac:dyDescent="0.25">
      <c r="A110"/>
      <c r="B110"/>
      <c r="C110" s="730"/>
      <c r="D110" s="732"/>
      <c r="E110" s="732"/>
      <c r="F110" s="730"/>
      <c r="G110"/>
      <c r="H110"/>
      <c r="I110"/>
      <c r="J110"/>
      <c r="K110"/>
      <c r="L110"/>
      <c r="M110"/>
      <c r="N110"/>
    </row>
    <row r="111" spans="1:14" s="731" customFormat="1" ht="15" x14ac:dyDescent="0.25">
      <c r="A111"/>
      <c r="B111"/>
      <c r="C111" s="730"/>
      <c r="D111" s="732"/>
      <c r="E111" s="732"/>
      <c r="F111" s="730"/>
      <c r="G111"/>
      <c r="H111"/>
      <c r="I111"/>
      <c r="J111"/>
      <c r="K111"/>
      <c r="L111"/>
      <c r="M111"/>
      <c r="N111"/>
    </row>
    <row r="112" spans="1:14" s="731" customFormat="1" ht="15" x14ac:dyDescent="0.25">
      <c r="A112"/>
      <c r="B112"/>
      <c r="C112" s="730"/>
      <c r="D112" s="732"/>
      <c r="E112" s="732"/>
      <c r="F112" s="730"/>
      <c r="G112"/>
      <c r="H112"/>
      <c r="I112"/>
      <c r="J112"/>
      <c r="K112"/>
      <c r="L112"/>
      <c r="M112"/>
      <c r="N112"/>
    </row>
    <row r="113" spans="1:14" s="731" customFormat="1" ht="15" x14ac:dyDescent="0.25">
      <c r="A113"/>
      <c r="B113"/>
      <c r="C113" s="730"/>
      <c r="D113" s="732"/>
      <c r="E113" s="732"/>
      <c r="F113" s="730"/>
      <c r="G113"/>
      <c r="H113"/>
      <c r="I113"/>
      <c r="J113"/>
      <c r="K113"/>
      <c r="L113"/>
      <c r="M113"/>
      <c r="N113"/>
    </row>
    <row r="114" spans="1:14" s="731" customFormat="1" ht="15" x14ac:dyDescent="0.25">
      <c r="A114"/>
      <c r="B114"/>
      <c r="C114" s="730"/>
      <c r="D114" s="732"/>
      <c r="E114" s="732"/>
      <c r="F114" s="730"/>
      <c r="G114"/>
      <c r="H114"/>
      <c r="I114"/>
      <c r="J114"/>
      <c r="K114"/>
      <c r="L114"/>
      <c r="M114"/>
      <c r="N114"/>
    </row>
    <row r="115" spans="1:14" s="731" customFormat="1" ht="15" x14ac:dyDescent="0.25">
      <c r="A115"/>
      <c r="B115"/>
      <c r="C115" s="730"/>
      <c r="D115" s="732"/>
      <c r="E115" s="732"/>
      <c r="F115" s="730"/>
      <c r="G115"/>
      <c r="H115"/>
      <c r="I115"/>
      <c r="J115"/>
      <c r="K115"/>
      <c r="L115"/>
      <c r="M115"/>
      <c r="N115"/>
    </row>
    <row r="116" spans="1:14" s="731" customFormat="1" ht="15" x14ac:dyDescent="0.25">
      <c r="A116"/>
      <c r="B116"/>
      <c r="C116" s="730"/>
      <c r="D116" s="732"/>
      <c r="E116" s="732"/>
      <c r="F116" s="730"/>
      <c r="G116"/>
      <c r="H116"/>
      <c r="I116"/>
      <c r="J116"/>
      <c r="K116"/>
      <c r="L116"/>
      <c r="M116"/>
      <c r="N116"/>
    </row>
    <row r="117" spans="1:14" s="731" customFormat="1" ht="15" x14ac:dyDescent="0.25">
      <c r="A117"/>
      <c r="B117"/>
      <c r="C117" s="732"/>
      <c r="D117" s="732"/>
      <c r="E117" s="732"/>
      <c r="F117" s="732"/>
      <c r="G117"/>
      <c r="H117"/>
      <c r="I117"/>
      <c r="J117"/>
      <c r="K117"/>
      <c r="L117"/>
      <c r="M117"/>
      <c r="N117"/>
    </row>
    <row r="118" spans="1:14" s="731" customFormat="1" ht="15" x14ac:dyDescent="0.25">
      <c r="A118"/>
      <c r="B118"/>
      <c r="C118" s="730"/>
      <c r="D118" s="732"/>
      <c r="E118" s="732"/>
      <c r="F118" s="730"/>
      <c r="G118"/>
      <c r="H118"/>
      <c r="I118"/>
      <c r="J118"/>
      <c r="K118"/>
      <c r="L118"/>
      <c r="M118"/>
      <c r="N118"/>
    </row>
    <row r="119" spans="1:14" s="731" customFormat="1" ht="15" x14ac:dyDescent="0.25">
      <c r="A119"/>
      <c r="B119"/>
      <c r="C119" s="730"/>
      <c r="D119" s="732"/>
      <c r="E119" s="732"/>
      <c r="F119" s="730"/>
      <c r="G119"/>
      <c r="H119"/>
      <c r="I119"/>
      <c r="J119"/>
      <c r="K119"/>
      <c r="L119"/>
      <c r="M119"/>
      <c r="N119"/>
    </row>
    <row r="120" spans="1:14" s="731" customFormat="1" ht="15" x14ac:dyDescent="0.25">
      <c r="A120"/>
      <c r="B120"/>
      <c r="C120" s="730"/>
      <c r="D120" s="732"/>
      <c r="E120" s="732"/>
      <c r="F120" s="730"/>
      <c r="G120"/>
      <c r="H120"/>
      <c r="I120"/>
      <c r="J120"/>
      <c r="K120"/>
      <c r="L120"/>
      <c r="M120"/>
      <c r="N120"/>
    </row>
    <row r="121" spans="1:14" s="731" customFormat="1" ht="15" x14ac:dyDescent="0.25">
      <c r="A121"/>
      <c r="B121"/>
      <c r="C121" s="730"/>
      <c r="D121" s="732"/>
      <c r="E121" s="732"/>
      <c r="F121" s="730"/>
      <c r="G121"/>
      <c r="H121"/>
      <c r="I121"/>
      <c r="J121"/>
      <c r="K121"/>
      <c r="L121"/>
      <c r="M121"/>
      <c r="N121"/>
    </row>
    <row r="122" spans="1:14" s="731" customFormat="1" ht="15" x14ac:dyDescent="0.25">
      <c r="A122"/>
      <c r="B122"/>
      <c r="C122" s="730"/>
      <c r="D122" s="732"/>
      <c r="E122" s="732"/>
      <c r="F122" s="730"/>
      <c r="G122"/>
      <c r="H122"/>
      <c r="I122"/>
      <c r="J122"/>
      <c r="K122"/>
      <c r="L122"/>
      <c r="M122"/>
      <c r="N122"/>
    </row>
    <row r="123" spans="1:14" s="731" customFormat="1" ht="15" x14ac:dyDescent="0.25">
      <c r="A123"/>
      <c r="B123"/>
      <c r="C123" s="732"/>
      <c r="D123" s="732"/>
      <c r="E123" s="732"/>
      <c r="F123" s="732"/>
      <c r="G123"/>
      <c r="H123"/>
      <c r="I123"/>
      <c r="J123"/>
      <c r="K123"/>
      <c r="L123"/>
      <c r="M123"/>
      <c r="N123"/>
    </row>
    <row r="124" spans="1:14" ht="12" customHeight="1" x14ac:dyDescent="0.2">
      <c r="C124" s="734"/>
      <c r="D124" s="734"/>
      <c r="E124" s="734"/>
      <c r="F124" s="734"/>
    </row>
    <row r="125" spans="1:14" ht="11.4" x14ac:dyDescent="0.2">
      <c r="C125" s="734"/>
      <c r="D125" s="734"/>
      <c r="E125" s="734"/>
      <c r="F125" s="734"/>
    </row>
    <row r="141" spans="7:7" ht="12" customHeight="1" x14ac:dyDescent="0.2">
      <c r="G141" s="735"/>
    </row>
    <row r="142" spans="7:7" ht="12" customHeight="1" x14ac:dyDescent="0.2">
      <c r="G142" s="735"/>
    </row>
    <row r="143" spans="7:7" ht="12" customHeight="1" x14ac:dyDescent="0.2">
      <c r="G143" s="735"/>
    </row>
    <row r="144" spans="7:7" ht="12" customHeight="1" x14ac:dyDescent="0.2">
      <c r="G144" s="735"/>
    </row>
    <row r="145" spans="7:7" ht="12" customHeight="1" x14ac:dyDescent="0.2">
      <c r="G145" s="735"/>
    </row>
  </sheetData>
  <printOptions headings="1" gridLines="1"/>
  <pageMargins left="0.75" right="0.75" top="1" bottom="1" header="0.5" footer="0.5"/>
  <pageSetup paperSize="9" scale="65"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rgb="FF0000FF"/>
  </sheetPr>
  <dimension ref="A1:H111"/>
  <sheetViews>
    <sheetView workbookViewId="0"/>
  </sheetViews>
  <sheetFormatPr defaultColWidth="7.08984375" defaultRowHeight="15" customHeight="1" x14ac:dyDescent="0.25"/>
  <cols>
    <col min="1" max="1" width="4.81640625" customWidth="1"/>
    <col min="2" max="2" width="6.54296875" customWidth="1"/>
    <col min="3" max="3" width="71.90625" customWidth="1"/>
    <col min="4" max="4" width="8.81640625" customWidth="1"/>
    <col min="5" max="5" width="12" customWidth="1"/>
    <col min="6" max="6" width="8.81640625" customWidth="1"/>
    <col min="7" max="7" width="7.90625" customWidth="1"/>
    <col min="8" max="8" width="11.81640625" customWidth="1"/>
    <col min="9" max="10" width="7.08984375" customWidth="1"/>
    <col min="11" max="11" width="7.81640625" customWidth="1"/>
  </cols>
  <sheetData>
    <row r="1" spans="1:8" ht="15" customHeight="1" x14ac:dyDescent="0.25">
      <c r="A1" s="736"/>
      <c r="B1" s="736"/>
      <c r="C1" s="736"/>
      <c r="D1" s="736"/>
      <c r="E1" s="736"/>
      <c r="F1" s="736"/>
      <c r="G1" s="736"/>
      <c r="H1" s="736"/>
    </row>
    <row r="2" spans="1:8" ht="15.75" customHeight="1" x14ac:dyDescent="0.25"/>
    <row r="3" spans="1:8" ht="15.75" customHeight="1" x14ac:dyDescent="0.25">
      <c r="A3" s="730"/>
      <c r="D3" s="730"/>
      <c r="E3" s="730"/>
      <c r="F3" s="730"/>
      <c r="G3" s="730"/>
      <c r="H3" s="730"/>
    </row>
    <row r="4" spans="1:8" ht="15.75" customHeight="1" x14ac:dyDescent="0.25">
      <c r="A4" s="730"/>
      <c r="D4" s="730"/>
      <c r="E4" s="730"/>
      <c r="F4" s="730"/>
      <c r="G4" s="730"/>
      <c r="H4" s="730"/>
    </row>
    <row r="5" spans="1:8" ht="15.75" customHeight="1" x14ac:dyDescent="0.25">
      <c r="A5" s="730"/>
      <c r="B5" s="730"/>
      <c r="D5" s="730"/>
      <c r="E5" s="730"/>
      <c r="F5" s="730"/>
      <c r="G5" s="730"/>
      <c r="H5" s="730"/>
    </row>
    <row r="6" spans="1:8" ht="15.75" customHeight="1" x14ac:dyDescent="0.25">
      <c r="A6" s="730"/>
      <c r="B6" s="730"/>
      <c r="D6" s="730"/>
      <c r="E6" s="730"/>
      <c r="F6" s="730"/>
      <c r="G6" s="730"/>
      <c r="H6" s="730"/>
    </row>
    <row r="7" spans="1:8" ht="15.75" customHeight="1" x14ac:dyDescent="0.25">
      <c r="A7" s="730"/>
      <c r="B7" s="730"/>
      <c r="D7" s="730"/>
      <c r="E7" s="730"/>
      <c r="F7" s="730"/>
      <c r="G7" s="730"/>
      <c r="H7" s="730"/>
    </row>
    <row r="8" spans="1:8" ht="15.75" customHeight="1" x14ac:dyDescent="0.25">
      <c r="A8" s="730"/>
      <c r="B8" s="730"/>
      <c r="D8" s="730"/>
      <c r="E8" s="730"/>
      <c r="F8" s="730"/>
      <c r="G8" s="730"/>
      <c r="H8" s="730"/>
    </row>
    <row r="9" spans="1:8" ht="15.75" customHeight="1" x14ac:dyDescent="0.25">
      <c r="A9" s="730"/>
      <c r="B9" s="730"/>
      <c r="D9" s="730"/>
      <c r="E9" s="730"/>
      <c r="F9" s="730"/>
      <c r="G9" s="730"/>
      <c r="H9" s="730"/>
    </row>
    <row r="10" spans="1:8" ht="15.75" customHeight="1" x14ac:dyDescent="0.25">
      <c r="A10" s="730"/>
      <c r="B10" s="730"/>
      <c r="D10" s="730"/>
      <c r="E10" s="730"/>
      <c r="F10" s="730"/>
      <c r="G10" s="730"/>
      <c r="H10" s="730"/>
    </row>
    <row r="11" spans="1:8" ht="15.75" customHeight="1" x14ac:dyDescent="0.25">
      <c r="A11" s="730"/>
      <c r="B11" s="730"/>
      <c r="D11" s="730"/>
      <c r="E11" s="730"/>
      <c r="F11" s="730"/>
      <c r="G11" s="730"/>
      <c r="H11" s="730"/>
    </row>
    <row r="12" spans="1:8" ht="15.75" customHeight="1" x14ac:dyDescent="0.25">
      <c r="A12" s="730"/>
      <c r="D12" s="730"/>
      <c r="E12" s="730"/>
      <c r="F12" s="730"/>
      <c r="G12" s="730"/>
      <c r="H12" s="730"/>
    </row>
    <row r="13" spans="1:8" ht="15.75" customHeight="1" x14ac:dyDescent="0.25">
      <c r="A13" s="730"/>
      <c r="B13" s="730"/>
      <c r="D13" s="730"/>
      <c r="E13" s="730"/>
      <c r="F13" s="730"/>
      <c r="G13" s="730"/>
      <c r="H13" s="730"/>
    </row>
    <row r="14" spans="1:8" ht="15.75" customHeight="1" x14ac:dyDescent="0.25">
      <c r="A14" s="730"/>
      <c r="B14" s="730"/>
      <c r="D14" s="730"/>
      <c r="E14" s="730"/>
      <c r="F14" s="730"/>
      <c r="G14" s="730"/>
      <c r="H14" s="730"/>
    </row>
    <row r="15" spans="1:8" ht="15.75" customHeight="1" x14ac:dyDescent="0.25">
      <c r="A15" s="730"/>
      <c r="B15" s="730"/>
      <c r="D15" s="730"/>
      <c r="E15" s="730"/>
      <c r="F15" s="730"/>
      <c r="G15" s="730"/>
      <c r="H15" s="730"/>
    </row>
    <row r="16" spans="1:8" ht="15.75" customHeight="1" x14ac:dyDescent="0.25">
      <c r="A16" s="730"/>
      <c r="B16" s="730"/>
      <c r="D16" s="730"/>
      <c r="E16" s="730"/>
      <c r="F16" s="730"/>
      <c r="G16" s="730"/>
      <c r="H16" s="730"/>
    </row>
    <row r="17" spans="1:8" ht="15.75" customHeight="1" x14ac:dyDescent="0.25">
      <c r="A17" s="730"/>
      <c r="B17" s="730"/>
      <c r="D17" s="730"/>
      <c r="E17" s="730"/>
      <c r="F17" s="730"/>
      <c r="G17" s="730"/>
      <c r="H17" s="730"/>
    </row>
    <row r="18" spans="1:8" ht="15.75" customHeight="1" x14ac:dyDescent="0.25">
      <c r="A18" s="730"/>
      <c r="B18" s="730"/>
      <c r="D18" s="730"/>
      <c r="E18" s="730"/>
      <c r="F18" s="730"/>
      <c r="G18" s="730"/>
      <c r="H18" s="730"/>
    </row>
    <row r="19" spans="1:8" ht="15.75" customHeight="1" x14ac:dyDescent="0.25">
      <c r="A19" s="730"/>
      <c r="B19" s="730"/>
      <c r="D19" s="730"/>
      <c r="E19" s="730"/>
      <c r="F19" s="730"/>
      <c r="G19" s="730"/>
      <c r="H19" s="730"/>
    </row>
    <row r="20" spans="1:8" ht="15.75" customHeight="1" x14ac:dyDescent="0.25">
      <c r="A20" s="730"/>
      <c r="D20" s="730"/>
      <c r="E20" s="730"/>
      <c r="F20" s="730"/>
      <c r="G20" s="730"/>
      <c r="H20" s="730"/>
    </row>
    <row r="21" spans="1:8" ht="15.75" customHeight="1" x14ac:dyDescent="0.25">
      <c r="A21" s="730"/>
      <c r="B21" s="730"/>
      <c r="D21" s="730"/>
      <c r="E21" s="730"/>
      <c r="F21" s="730"/>
      <c r="G21" s="730"/>
      <c r="H21" s="730"/>
    </row>
    <row r="22" spans="1:8" ht="15.75" customHeight="1" x14ac:dyDescent="0.25">
      <c r="A22" s="730"/>
      <c r="B22" s="730"/>
      <c r="D22" s="730"/>
      <c r="E22" s="730"/>
      <c r="F22" s="730"/>
      <c r="G22" s="730"/>
      <c r="H22" s="730"/>
    </row>
    <row r="23" spans="1:8" ht="15.75" customHeight="1" x14ac:dyDescent="0.25">
      <c r="A23" s="730"/>
      <c r="B23" s="730"/>
      <c r="D23" s="730"/>
      <c r="E23" s="730"/>
      <c r="F23" s="730"/>
      <c r="G23" s="730"/>
      <c r="H23" s="730"/>
    </row>
    <row r="24" spans="1:8" ht="15.75" customHeight="1" x14ac:dyDescent="0.25">
      <c r="A24" s="730"/>
      <c r="B24" s="730"/>
      <c r="D24" s="730"/>
      <c r="E24" s="730"/>
      <c r="F24" s="730"/>
      <c r="G24" s="730"/>
      <c r="H24" s="730"/>
    </row>
    <row r="25" spans="1:8" ht="15.75" customHeight="1" x14ac:dyDescent="0.25">
      <c r="A25" s="730"/>
      <c r="B25" s="730"/>
      <c r="D25" s="730"/>
      <c r="E25" s="730"/>
      <c r="F25" s="730"/>
      <c r="G25" s="730"/>
      <c r="H25" s="730"/>
    </row>
    <row r="26" spans="1:8" ht="15.75" customHeight="1" x14ac:dyDescent="0.25">
      <c r="A26" s="730"/>
      <c r="B26" s="730"/>
      <c r="D26" s="730"/>
      <c r="E26" s="730"/>
      <c r="F26" s="730"/>
      <c r="G26" s="730"/>
      <c r="H26" s="730"/>
    </row>
    <row r="27" spans="1:8" ht="15.75" customHeight="1" x14ac:dyDescent="0.25">
      <c r="A27" s="730"/>
      <c r="B27" s="730"/>
      <c r="D27" s="730"/>
      <c r="E27" s="730"/>
      <c r="F27" s="730"/>
      <c r="G27" s="730"/>
      <c r="H27" s="730"/>
    </row>
    <row r="28" spans="1:8" ht="15.75" customHeight="1" x14ac:dyDescent="0.25">
      <c r="A28" s="730"/>
      <c r="B28" s="730"/>
      <c r="D28" s="730"/>
      <c r="E28" s="730"/>
      <c r="F28" s="730"/>
      <c r="G28" s="730"/>
      <c r="H28" s="730"/>
    </row>
    <row r="29" spans="1:8" ht="15.75" customHeight="1" x14ac:dyDescent="0.25">
      <c r="A29" s="730"/>
      <c r="B29" s="730"/>
      <c r="D29" s="730"/>
      <c r="E29" s="730"/>
      <c r="F29" s="730"/>
      <c r="G29" s="730"/>
      <c r="H29" s="730"/>
    </row>
    <row r="30" spans="1:8" ht="15.75" customHeight="1" x14ac:dyDescent="0.25">
      <c r="A30" s="730"/>
      <c r="B30" s="730"/>
      <c r="D30" s="730"/>
      <c r="E30" s="730"/>
      <c r="F30" s="730"/>
      <c r="G30" s="730"/>
      <c r="H30" s="730"/>
    </row>
    <row r="31" spans="1:8" ht="15.75" customHeight="1" x14ac:dyDescent="0.25">
      <c r="A31" s="730"/>
      <c r="D31" s="730"/>
      <c r="E31" s="730"/>
      <c r="F31" s="730"/>
      <c r="G31" s="730"/>
      <c r="H31" s="730"/>
    </row>
    <row r="32" spans="1:8" ht="15.75" customHeight="1" x14ac:dyDescent="0.25">
      <c r="A32" s="730"/>
      <c r="D32" s="730"/>
      <c r="E32" s="730"/>
      <c r="F32" s="730"/>
      <c r="G32" s="730"/>
      <c r="H32" s="730"/>
    </row>
    <row r="33" spans="1:8" ht="15.75" customHeight="1" x14ac:dyDescent="0.25">
      <c r="A33" s="730"/>
      <c r="B33" s="730"/>
      <c r="D33" s="730"/>
      <c r="E33" s="730"/>
      <c r="F33" s="730"/>
      <c r="G33" s="730"/>
      <c r="H33" s="730"/>
    </row>
    <row r="34" spans="1:8" ht="15.75" customHeight="1" x14ac:dyDescent="0.25">
      <c r="A34" s="730"/>
      <c r="B34" s="730"/>
      <c r="D34" s="730"/>
      <c r="E34" s="730"/>
      <c r="F34" s="730"/>
      <c r="G34" s="730"/>
      <c r="H34" s="730"/>
    </row>
    <row r="35" spans="1:8" ht="15.75" customHeight="1" x14ac:dyDescent="0.25">
      <c r="A35" s="730"/>
      <c r="B35" s="730"/>
      <c r="D35" s="730"/>
      <c r="E35" s="730"/>
      <c r="F35" s="730"/>
      <c r="G35" s="730"/>
      <c r="H35" s="730"/>
    </row>
    <row r="36" spans="1:8" ht="15.75" customHeight="1" x14ac:dyDescent="0.25">
      <c r="A36" s="730"/>
      <c r="B36" s="730"/>
      <c r="D36" s="730"/>
      <c r="E36" s="730"/>
      <c r="F36" s="730"/>
      <c r="G36" s="730"/>
      <c r="H36" s="730"/>
    </row>
    <row r="37" spans="1:8" ht="15.75" customHeight="1" x14ac:dyDescent="0.25">
      <c r="A37" s="730"/>
      <c r="B37" s="730"/>
      <c r="D37" s="730"/>
      <c r="E37" s="730"/>
      <c r="F37" s="730"/>
      <c r="G37" s="730"/>
      <c r="H37" s="730"/>
    </row>
    <row r="38" spans="1:8" ht="15.75" customHeight="1" x14ac:dyDescent="0.25">
      <c r="A38" s="730"/>
      <c r="B38" s="730"/>
      <c r="D38" s="730"/>
      <c r="E38" s="730"/>
      <c r="F38" s="730"/>
      <c r="G38" s="730"/>
      <c r="H38" s="730"/>
    </row>
    <row r="39" spans="1:8" ht="15.75" customHeight="1" x14ac:dyDescent="0.25">
      <c r="A39" s="730"/>
      <c r="D39" s="730"/>
      <c r="E39" s="730"/>
      <c r="F39" s="730"/>
      <c r="G39" s="730"/>
      <c r="H39" s="730"/>
    </row>
    <row r="40" spans="1:8" ht="15.75" customHeight="1" x14ac:dyDescent="0.25">
      <c r="A40" s="730"/>
      <c r="B40" s="730"/>
      <c r="D40" s="730"/>
      <c r="E40" s="730"/>
      <c r="F40" s="730"/>
      <c r="G40" s="730"/>
      <c r="H40" s="730"/>
    </row>
    <row r="41" spans="1:8" ht="15.75" customHeight="1" x14ac:dyDescent="0.25">
      <c r="A41" s="730"/>
      <c r="B41" s="730"/>
      <c r="D41" s="730"/>
      <c r="E41" s="730"/>
      <c r="F41" s="730"/>
      <c r="G41" s="730"/>
      <c r="H41" s="730"/>
    </row>
    <row r="42" spans="1:8" ht="15.75" customHeight="1" x14ac:dyDescent="0.25">
      <c r="A42" s="730"/>
      <c r="B42" s="730"/>
      <c r="D42" s="730"/>
      <c r="E42" s="730"/>
      <c r="F42" s="730"/>
      <c r="G42" s="730"/>
      <c r="H42" s="730"/>
    </row>
    <row r="43" spans="1:8" ht="15.75" customHeight="1" x14ac:dyDescent="0.25">
      <c r="A43" s="730"/>
      <c r="B43" s="730"/>
      <c r="D43" s="730"/>
      <c r="E43" s="730"/>
      <c r="F43" s="730"/>
      <c r="G43" s="730"/>
      <c r="H43" s="730"/>
    </row>
    <row r="44" spans="1:8" ht="15.75" customHeight="1" x14ac:dyDescent="0.25">
      <c r="A44" s="730"/>
      <c r="B44" s="730"/>
      <c r="D44" s="730"/>
      <c r="E44" s="730"/>
      <c r="F44" s="730"/>
      <c r="G44" s="730"/>
      <c r="H44" s="730"/>
    </row>
    <row r="45" spans="1:8" ht="15.75" customHeight="1" x14ac:dyDescent="0.25">
      <c r="A45" s="730"/>
      <c r="B45" s="730"/>
      <c r="D45" s="730"/>
      <c r="E45" s="730"/>
      <c r="F45" s="730"/>
      <c r="G45" s="730"/>
      <c r="H45" s="730"/>
    </row>
    <row r="46" spans="1:8" ht="15.75" customHeight="1" x14ac:dyDescent="0.25">
      <c r="A46" s="730"/>
      <c r="B46" s="730"/>
      <c r="D46" s="730"/>
      <c r="E46" s="730"/>
      <c r="F46" s="730"/>
      <c r="G46" s="730"/>
      <c r="H46" s="730"/>
    </row>
    <row r="47" spans="1:8" ht="15.75" customHeight="1" x14ac:dyDescent="0.25">
      <c r="A47" s="730"/>
      <c r="B47" s="730"/>
      <c r="D47" s="730"/>
      <c r="E47" s="730"/>
      <c r="F47" s="730"/>
      <c r="G47" s="730"/>
      <c r="H47" s="730"/>
    </row>
    <row r="48" spans="1:8" ht="15.75" customHeight="1" x14ac:dyDescent="0.25">
      <c r="A48" s="730"/>
      <c r="D48" s="730"/>
      <c r="E48" s="730"/>
      <c r="F48" s="730"/>
      <c r="G48" s="730"/>
      <c r="H48" s="730"/>
    </row>
    <row r="49" spans="1:8" ht="15.75" customHeight="1" x14ac:dyDescent="0.25">
      <c r="A49" s="730"/>
      <c r="B49" s="730"/>
      <c r="D49" s="730"/>
      <c r="E49" s="730"/>
      <c r="F49" s="730"/>
      <c r="G49" s="730"/>
      <c r="H49" s="730"/>
    </row>
    <row r="50" spans="1:8" ht="15.75" customHeight="1" x14ac:dyDescent="0.25">
      <c r="A50" s="730"/>
      <c r="B50" s="730"/>
      <c r="D50" s="730"/>
      <c r="E50" s="730"/>
      <c r="F50" s="730"/>
      <c r="G50" s="730"/>
      <c r="H50" s="730"/>
    </row>
    <row r="51" spans="1:8" ht="15.75" customHeight="1" x14ac:dyDescent="0.25">
      <c r="A51" s="730"/>
      <c r="B51" s="730"/>
      <c r="D51" s="730"/>
      <c r="E51" s="730"/>
      <c r="F51" s="730"/>
      <c r="G51" s="730"/>
      <c r="H51" s="730"/>
    </row>
    <row r="52" spans="1:8" ht="15.75" customHeight="1" x14ac:dyDescent="0.25">
      <c r="A52" s="730"/>
      <c r="B52" s="730"/>
      <c r="D52" s="730"/>
      <c r="E52" s="730"/>
      <c r="F52" s="730"/>
      <c r="G52" s="730"/>
      <c r="H52" s="730"/>
    </row>
    <row r="53" spans="1:8" ht="15.75" customHeight="1" x14ac:dyDescent="0.25">
      <c r="A53" s="730"/>
      <c r="B53" s="730"/>
      <c r="D53" s="730"/>
      <c r="E53" s="730"/>
      <c r="F53" s="730"/>
      <c r="G53" s="730"/>
      <c r="H53" s="730"/>
    </row>
    <row r="54" spans="1:8" ht="15.75" customHeight="1" x14ac:dyDescent="0.25">
      <c r="A54" s="730"/>
      <c r="B54" s="730"/>
      <c r="D54" s="730"/>
      <c r="E54" s="730"/>
      <c r="F54" s="730"/>
      <c r="G54" s="730"/>
      <c r="H54" s="730"/>
    </row>
    <row r="55" spans="1:8" ht="15.75" customHeight="1" x14ac:dyDescent="0.25">
      <c r="A55" s="730"/>
      <c r="D55" s="730"/>
      <c r="E55" s="730"/>
      <c r="F55" s="730"/>
      <c r="G55" s="730"/>
      <c r="H55" s="730"/>
    </row>
    <row r="56" spans="1:8" ht="15.75" customHeight="1" x14ac:dyDescent="0.25">
      <c r="A56" s="730"/>
      <c r="B56" s="730"/>
      <c r="D56" s="730"/>
      <c r="E56" s="730"/>
      <c r="F56" s="730"/>
      <c r="G56" s="730"/>
      <c r="H56" s="730"/>
    </row>
    <row r="57" spans="1:8" ht="15.75" customHeight="1" x14ac:dyDescent="0.25">
      <c r="A57" s="730"/>
      <c r="B57" s="730"/>
      <c r="D57" s="730"/>
      <c r="E57" s="730"/>
      <c r="F57" s="730"/>
      <c r="G57" s="730"/>
      <c r="H57" s="730"/>
    </row>
    <row r="58" spans="1:8" ht="15.75" customHeight="1" x14ac:dyDescent="0.25">
      <c r="A58" s="730"/>
      <c r="D58" s="730"/>
      <c r="E58" s="730"/>
      <c r="F58" s="730"/>
      <c r="G58" s="730"/>
      <c r="H58" s="730"/>
    </row>
    <row r="59" spans="1:8" ht="15.75" customHeight="1" x14ac:dyDescent="0.25">
      <c r="A59" s="730"/>
      <c r="B59" s="730"/>
      <c r="D59" s="730"/>
      <c r="E59" s="730"/>
      <c r="F59" s="730"/>
      <c r="G59" s="730"/>
      <c r="H59" s="730"/>
    </row>
    <row r="60" spans="1:8" ht="15.75" customHeight="1" x14ac:dyDescent="0.25">
      <c r="A60" s="730"/>
      <c r="B60" s="730"/>
      <c r="D60" s="730"/>
      <c r="E60" s="730"/>
      <c r="F60" s="730"/>
      <c r="G60" s="730"/>
      <c r="H60" s="730"/>
    </row>
    <row r="61" spans="1:8" ht="15.75" customHeight="1" x14ac:dyDescent="0.25">
      <c r="A61" s="730"/>
      <c r="B61" s="730"/>
      <c r="D61" s="730"/>
      <c r="E61" s="730"/>
      <c r="F61" s="730"/>
      <c r="G61" s="730"/>
      <c r="H61" s="730"/>
    </row>
    <row r="62" spans="1:8" ht="15.75" customHeight="1" x14ac:dyDescent="0.25">
      <c r="A62" s="730"/>
      <c r="D62" s="730"/>
      <c r="E62" s="730"/>
      <c r="F62" s="730"/>
      <c r="G62" s="730"/>
      <c r="H62" s="730"/>
    </row>
    <row r="63" spans="1:8" ht="15.75" customHeight="1" x14ac:dyDescent="0.25">
      <c r="A63" s="730"/>
      <c r="D63" s="730"/>
      <c r="E63" s="730"/>
      <c r="F63" s="730"/>
      <c r="G63" s="730"/>
      <c r="H63" s="730"/>
    </row>
    <row r="64" spans="1:8" ht="15.75" customHeight="1" x14ac:dyDescent="0.25">
      <c r="A64" s="730"/>
      <c r="D64" s="730"/>
      <c r="E64" s="730"/>
      <c r="F64" s="730"/>
      <c r="G64" s="730"/>
      <c r="H64" s="730"/>
    </row>
    <row r="65" spans="1:8" ht="15.75" customHeight="1" x14ac:dyDescent="0.25">
      <c r="A65" s="730"/>
      <c r="D65" s="730"/>
      <c r="E65" s="730"/>
      <c r="F65" s="730"/>
      <c r="G65" s="730"/>
      <c r="H65" s="730"/>
    </row>
    <row r="66" spans="1:8" ht="15.75" customHeight="1" x14ac:dyDescent="0.25">
      <c r="A66" s="730"/>
      <c r="D66" s="730"/>
      <c r="E66" s="730"/>
      <c r="F66" s="730"/>
      <c r="G66" s="730"/>
      <c r="H66" s="730"/>
    </row>
    <row r="67" spans="1:8" ht="15.75" customHeight="1" x14ac:dyDescent="0.25">
      <c r="A67" s="730"/>
      <c r="D67" s="730"/>
      <c r="E67" s="730"/>
      <c r="F67" s="730"/>
      <c r="G67" s="730"/>
      <c r="H67" s="730"/>
    </row>
    <row r="68" spans="1:8" ht="15.75" customHeight="1" x14ac:dyDescent="0.25">
      <c r="A68" s="730"/>
      <c r="D68" s="730"/>
      <c r="E68" s="730"/>
      <c r="F68" s="730"/>
      <c r="G68" s="730"/>
      <c r="H68" s="730"/>
    </row>
    <row r="69" spans="1:8" ht="15.75" customHeight="1" x14ac:dyDescent="0.25">
      <c r="A69" s="730"/>
      <c r="D69" s="730"/>
      <c r="E69" s="730"/>
      <c r="F69" s="730"/>
      <c r="G69" s="730"/>
      <c r="H69" s="730"/>
    </row>
    <row r="70" spans="1:8" ht="15.75" customHeight="1" x14ac:dyDescent="0.25">
      <c r="A70" s="730"/>
      <c r="D70" s="730"/>
      <c r="E70" s="730"/>
      <c r="F70" s="730"/>
      <c r="G70" s="730"/>
      <c r="H70" s="730"/>
    </row>
    <row r="71" spans="1:8" ht="15.75" customHeight="1" x14ac:dyDescent="0.25">
      <c r="A71" s="730"/>
      <c r="B71" s="730"/>
      <c r="D71" s="730"/>
      <c r="E71" s="730"/>
      <c r="F71" s="730"/>
      <c r="G71" s="730"/>
      <c r="H71" s="730"/>
    </row>
    <row r="72" spans="1:8" ht="15.75" customHeight="1" x14ac:dyDescent="0.25">
      <c r="A72" s="730"/>
      <c r="B72" s="730"/>
      <c r="D72" s="730"/>
      <c r="E72" s="730"/>
      <c r="F72" s="730"/>
      <c r="G72" s="730"/>
      <c r="H72" s="730"/>
    </row>
    <row r="73" spans="1:8" ht="15.75" customHeight="1" x14ac:dyDescent="0.25">
      <c r="A73" s="730"/>
      <c r="D73" s="730"/>
      <c r="E73" s="730"/>
      <c r="F73" s="730"/>
      <c r="G73" s="730"/>
      <c r="H73" s="730"/>
    </row>
    <row r="74" spans="1:8" ht="15.75" customHeight="1" x14ac:dyDescent="0.25">
      <c r="A74" s="730"/>
      <c r="D74" s="730"/>
      <c r="E74" s="730"/>
      <c r="F74" s="730"/>
      <c r="G74" s="730"/>
      <c r="H74" s="730"/>
    </row>
    <row r="75" spans="1:8" ht="15.75" customHeight="1" x14ac:dyDescent="0.25">
      <c r="A75" s="730"/>
      <c r="B75" s="730"/>
      <c r="D75" s="730"/>
      <c r="E75" s="730"/>
      <c r="F75" s="730"/>
      <c r="G75" s="730"/>
      <c r="H75" s="730"/>
    </row>
    <row r="76" spans="1:8" ht="15.75" customHeight="1" x14ac:dyDescent="0.25">
      <c r="A76" s="730"/>
      <c r="B76" s="730"/>
      <c r="D76" s="730"/>
      <c r="E76" s="730"/>
      <c r="F76" s="730"/>
      <c r="G76" s="730"/>
      <c r="H76" s="730"/>
    </row>
    <row r="77" spans="1:8" ht="15.75" customHeight="1" x14ac:dyDescent="0.25">
      <c r="A77" s="730"/>
      <c r="B77" s="730"/>
      <c r="D77" s="730"/>
      <c r="E77" s="730"/>
      <c r="F77" s="730"/>
      <c r="G77" s="730"/>
      <c r="H77" s="730"/>
    </row>
    <row r="78" spans="1:8" ht="15.75" customHeight="1" x14ac:dyDescent="0.25">
      <c r="A78" s="730"/>
      <c r="D78" s="730"/>
      <c r="E78" s="730"/>
      <c r="F78" s="730"/>
      <c r="G78" s="730"/>
      <c r="H78" s="730"/>
    </row>
    <row r="79" spans="1:8" ht="15.75" customHeight="1" x14ac:dyDescent="0.25">
      <c r="A79" s="730"/>
      <c r="D79" s="730"/>
      <c r="E79" s="730"/>
      <c r="F79" s="730"/>
      <c r="G79" s="730"/>
      <c r="H79" s="730"/>
    </row>
    <row r="80" spans="1:8" ht="15.75" customHeight="1" x14ac:dyDescent="0.25">
      <c r="A80" s="730"/>
      <c r="B80" s="730"/>
      <c r="D80" s="730"/>
      <c r="E80" s="730"/>
      <c r="F80" s="730"/>
      <c r="G80" s="730"/>
      <c r="H80" s="730"/>
    </row>
    <row r="81" spans="1:8" ht="15.75" customHeight="1" x14ac:dyDescent="0.25">
      <c r="A81" s="730"/>
      <c r="B81" s="730"/>
      <c r="D81" s="730"/>
      <c r="E81" s="730"/>
      <c r="F81" s="730"/>
      <c r="G81" s="730"/>
      <c r="H81" s="730"/>
    </row>
    <row r="82" spans="1:8" ht="15.75" customHeight="1" x14ac:dyDescent="0.25">
      <c r="A82" s="730"/>
      <c r="B82" s="730"/>
      <c r="D82" s="730"/>
      <c r="E82" s="730"/>
      <c r="F82" s="730"/>
      <c r="G82" s="730"/>
      <c r="H82" s="730"/>
    </row>
    <row r="83" spans="1:8" ht="15.75" customHeight="1" x14ac:dyDescent="0.25">
      <c r="A83" s="730"/>
      <c r="B83" s="730"/>
      <c r="D83" s="730"/>
      <c r="E83" s="730"/>
      <c r="F83" s="730"/>
      <c r="G83" s="730"/>
      <c r="H83" s="730"/>
    </row>
    <row r="84" spans="1:8" ht="15.75" customHeight="1" x14ac:dyDescent="0.25">
      <c r="A84" s="730"/>
      <c r="D84" s="730"/>
      <c r="E84" s="730"/>
      <c r="F84" s="730"/>
      <c r="G84" s="730"/>
      <c r="H84" s="730"/>
    </row>
    <row r="85" spans="1:8" ht="15.75" customHeight="1" x14ac:dyDescent="0.25">
      <c r="A85" s="730"/>
      <c r="B85" s="730"/>
      <c r="D85" s="730"/>
      <c r="E85" s="730"/>
      <c r="F85" s="730"/>
      <c r="G85" s="730"/>
      <c r="H85" s="730"/>
    </row>
    <row r="86" spans="1:8" ht="15.75" customHeight="1" x14ac:dyDescent="0.25">
      <c r="A86" s="730"/>
      <c r="B86" s="730"/>
      <c r="D86" s="730"/>
      <c r="E86" s="730"/>
      <c r="F86" s="730"/>
      <c r="G86" s="730"/>
      <c r="H86" s="730"/>
    </row>
    <row r="87" spans="1:8" ht="15.75" customHeight="1" x14ac:dyDescent="0.25">
      <c r="A87" s="730"/>
      <c r="B87" s="730"/>
      <c r="D87" s="730"/>
      <c r="E87" s="730"/>
      <c r="F87" s="730"/>
      <c r="G87" s="730"/>
      <c r="H87" s="730"/>
    </row>
    <row r="88" spans="1:8" ht="15.75" customHeight="1" x14ac:dyDescent="0.25">
      <c r="A88" s="730"/>
      <c r="B88" s="730"/>
      <c r="D88" s="730"/>
      <c r="E88" s="730"/>
      <c r="F88" s="730"/>
      <c r="G88" s="730"/>
      <c r="H88" s="730"/>
    </row>
    <row r="89" spans="1:8" ht="15.75" customHeight="1" x14ac:dyDescent="0.25">
      <c r="A89" s="730"/>
      <c r="B89" s="730"/>
      <c r="D89" s="730"/>
      <c r="E89" s="730"/>
      <c r="F89" s="730"/>
      <c r="G89" s="730"/>
      <c r="H89" s="730"/>
    </row>
    <row r="90" spans="1:8" ht="15.75" customHeight="1" x14ac:dyDescent="0.25">
      <c r="A90" s="730"/>
      <c r="B90" s="730"/>
      <c r="D90" s="730"/>
      <c r="E90" s="730"/>
      <c r="F90" s="730"/>
      <c r="G90" s="730"/>
      <c r="H90" s="730"/>
    </row>
    <row r="91" spans="1:8" ht="15.75" customHeight="1" x14ac:dyDescent="0.25">
      <c r="A91" s="730"/>
      <c r="B91" s="730"/>
      <c r="D91" s="730"/>
      <c r="E91" s="730"/>
      <c r="F91" s="730"/>
      <c r="G91" s="730"/>
      <c r="H91" s="730"/>
    </row>
    <row r="92" spans="1:8" ht="15.75" customHeight="1" x14ac:dyDescent="0.25">
      <c r="A92" s="730"/>
      <c r="B92" s="730"/>
      <c r="D92" s="730"/>
      <c r="E92" s="730"/>
      <c r="F92" s="730"/>
      <c r="G92" s="730"/>
      <c r="H92" s="730"/>
    </row>
    <row r="93" spans="1:8" ht="15.75" customHeight="1" x14ac:dyDescent="0.25">
      <c r="A93" s="730"/>
      <c r="B93" s="730"/>
      <c r="D93" s="730"/>
      <c r="E93" s="730"/>
      <c r="F93" s="730"/>
      <c r="G93" s="730"/>
      <c r="H93" s="730"/>
    </row>
    <row r="94" spans="1:8" ht="15.75" customHeight="1" x14ac:dyDescent="0.25">
      <c r="A94" s="730"/>
      <c r="D94" s="730"/>
      <c r="E94" s="730"/>
      <c r="F94" s="730"/>
      <c r="G94" s="730"/>
      <c r="H94" s="730"/>
    </row>
    <row r="95" spans="1:8" ht="15.75" customHeight="1" x14ac:dyDescent="0.25">
      <c r="A95" s="730"/>
      <c r="B95" s="730"/>
      <c r="D95" s="730"/>
      <c r="E95" s="730"/>
      <c r="F95" s="730"/>
      <c r="G95" s="730"/>
      <c r="H95" s="730"/>
    </row>
    <row r="96" spans="1:8" ht="15.75" customHeight="1" x14ac:dyDescent="0.25">
      <c r="A96" s="730"/>
      <c r="D96" s="730"/>
      <c r="E96" s="730"/>
      <c r="F96" s="730"/>
      <c r="G96" s="730"/>
      <c r="H96" s="730"/>
    </row>
    <row r="97" spans="1:8" ht="15.75" customHeight="1" x14ac:dyDescent="0.25">
      <c r="A97" s="730"/>
      <c r="B97" s="730"/>
      <c r="D97" s="730"/>
      <c r="E97" s="730"/>
      <c r="F97" s="730"/>
      <c r="G97" s="730"/>
      <c r="H97" s="730"/>
    </row>
    <row r="98" spans="1:8" ht="15.75" customHeight="1" x14ac:dyDescent="0.25">
      <c r="A98" s="730"/>
      <c r="B98" s="730"/>
      <c r="D98" s="730"/>
      <c r="E98" s="730"/>
      <c r="F98" s="730"/>
      <c r="G98" s="730"/>
      <c r="H98" s="730"/>
    </row>
    <row r="99" spans="1:8" ht="15.75" customHeight="1" x14ac:dyDescent="0.25">
      <c r="A99" s="730"/>
      <c r="B99" s="730"/>
      <c r="D99" s="730"/>
      <c r="E99" s="730"/>
      <c r="F99" s="730"/>
      <c r="G99" s="730"/>
      <c r="H99" s="730"/>
    </row>
    <row r="100" spans="1:8" ht="15.75" customHeight="1" x14ac:dyDescent="0.25">
      <c r="A100" s="730"/>
      <c r="B100" s="730"/>
      <c r="D100" s="730"/>
      <c r="E100" s="730"/>
      <c r="F100" s="730"/>
      <c r="G100" s="730"/>
      <c r="H100" s="730"/>
    </row>
    <row r="101" spans="1:8" ht="15.75" customHeight="1" x14ac:dyDescent="0.25">
      <c r="A101" s="730"/>
      <c r="B101" s="730"/>
      <c r="D101" s="730"/>
      <c r="E101" s="730"/>
      <c r="F101" s="730"/>
      <c r="G101" s="730"/>
      <c r="H101" s="730"/>
    </row>
    <row r="102" spans="1:8" ht="15.75" customHeight="1" x14ac:dyDescent="0.25">
      <c r="A102" s="730"/>
      <c r="B102" s="730"/>
      <c r="D102" s="730"/>
      <c r="E102" s="730"/>
      <c r="F102" s="730"/>
      <c r="G102" s="730"/>
      <c r="H102" s="730"/>
    </row>
    <row r="103" spans="1:8" ht="15.75" customHeight="1" x14ac:dyDescent="0.25">
      <c r="A103" s="730"/>
      <c r="B103" s="730"/>
      <c r="D103" s="730"/>
      <c r="E103" s="730"/>
      <c r="F103" s="730"/>
      <c r="G103" s="730"/>
      <c r="H103" s="730"/>
    </row>
    <row r="104" spans="1:8" ht="15.75" customHeight="1" x14ac:dyDescent="0.25">
      <c r="A104" s="730"/>
      <c r="B104" s="730"/>
      <c r="D104" s="730"/>
      <c r="E104" s="730"/>
      <c r="F104" s="730"/>
      <c r="G104" s="730"/>
      <c r="H104" s="730"/>
    </row>
    <row r="105" spans="1:8" ht="15.75" customHeight="1" x14ac:dyDescent="0.25">
      <c r="A105" s="730"/>
      <c r="B105" s="730"/>
      <c r="D105" s="730"/>
      <c r="E105" s="730"/>
      <c r="F105" s="730"/>
      <c r="G105" s="730"/>
      <c r="H105" s="730"/>
    </row>
    <row r="106" spans="1:8" ht="15.75" customHeight="1" x14ac:dyDescent="0.25">
      <c r="A106" s="730"/>
      <c r="B106" s="730"/>
      <c r="D106" s="730"/>
      <c r="E106" s="730"/>
      <c r="F106" s="730"/>
      <c r="G106" s="730"/>
      <c r="H106" s="730"/>
    </row>
    <row r="107" spans="1:8" ht="15.75" customHeight="1" x14ac:dyDescent="0.25">
      <c r="A107" s="730"/>
      <c r="D107" s="730"/>
      <c r="E107" s="730"/>
      <c r="F107" s="730"/>
      <c r="G107" s="730"/>
      <c r="H107" s="730"/>
    </row>
    <row r="108" spans="1:8" ht="15.75" customHeight="1" x14ac:dyDescent="0.25">
      <c r="A108" s="730"/>
      <c r="B108" s="730"/>
      <c r="D108" s="730"/>
      <c r="E108" s="730"/>
      <c r="F108" s="730"/>
      <c r="G108" s="730"/>
      <c r="H108" s="730"/>
    </row>
    <row r="109" spans="1:8" ht="15.75" customHeight="1" x14ac:dyDescent="0.25">
      <c r="A109" s="730"/>
      <c r="B109" s="730"/>
      <c r="D109" s="730"/>
      <c r="E109" s="730"/>
      <c r="F109" s="730"/>
      <c r="G109" s="730"/>
      <c r="H109" s="730"/>
    </row>
    <row r="110" spans="1:8" ht="15.75" customHeight="1" x14ac:dyDescent="0.25">
      <c r="A110" s="730"/>
      <c r="B110" s="730"/>
      <c r="D110" s="730"/>
      <c r="E110" s="730"/>
      <c r="F110" s="730"/>
      <c r="G110" s="730"/>
      <c r="H110" s="730"/>
    </row>
    <row r="111" spans="1:8" ht="15.75" customHeight="1" x14ac:dyDescent="0.25">
      <c r="A111" s="730"/>
      <c r="D111" s="730"/>
      <c r="E111" s="730"/>
      <c r="F111" s="730"/>
      <c r="G111" s="730"/>
      <c r="H111" s="730"/>
    </row>
  </sheetData>
  <printOptions gridLines="1"/>
  <pageMargins left="0.74803149606299202" right="0.74803149606299202" top="0.98425196850393704" bottom="0.98425196850393704" header="0.511811023622047" footer="0.511811023622047"/>
  <pageSetup paperSize="9" scale="90"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rgb="FF0000FF"/>
  </sheetPr>
  <dimension ref="A1:H49"/>
  <sheetViews>
    <sheetView workbookViewId="0"/>
  </sheetViews>
  <sheetFormatPr defaultColWidth="7.08984375" defaultRowHeight="15" customHeight="1" x14ac:dyDescent="0.25"/>
  <cols>
    <col min="1" max="1" width="4.81640625" customWidth="1"/>
    <col min="2" max="2" width="8.453125" customWidth="1"/>
    <col min="3" max="3" width="85.453125" customWidth="1"/>
    <col min="4" max="4" width="8.81640625" customWidth="1"/>
    <col min="5" max="5" width="12" customWidth="1"/>
    <col min="6" max="6" width="8.81640625" customWidth="1"/>
    <col min="7" max="7" width="7.90625" customWidth="1"/>
    <col min="8" max="8" width="11.81640625" customWidth="1"/>
  </cols>
  <sheetData>
    <row r="1" spans="1:8" ht="15" customHeight="1" x14ac:dyDescent="0.25">
      <c r="A1" s="736"/>
      <c r="B1" s="736"/>
      <c r="C1" s="736"/>
      <c r="D1" s="736"/>
      <c r="E1" s="736"/>
      <c r="F1" s="736"/>
      <c r="G1" s="736"/>
      <c r="H1" s="736"/>
    </row>
    <row r="2" spans="1:8" ht="15.75" customHeight="1" x14ac:dyDescent="0.25"/>
    <row r="3" spans="1:8" ht="15.75" customHeight="1" x14ac:dyDescent="0.25">
      <c r="A3" s="730"/>
      <c r="B3" s="730"/>
      <c r="D3" s="730"/>
      <c r="E3" s="730"/>
      <c r="F3" s="730"/>
      <c r="G3" s="730"/>
      <c r="H3" s="730"/>
    </row>
    <row r="4" spans="1:8" ht="15.75" customHeight="1" x14ac:dyDescent="0.25">
      <c r="A4" s="730"/>
      <c r="B4" s="730"/>
      <c r="D4" s="730"/>
      <c r="E4" s="730"/>
      <c r="F4" s="730"/>
      <c r="G4" s="730"/>
      <c r="H4" s="730"/>
    </row>
    <row r="5" spans="1:8" ht="15.75" customHeight="1" x14ac:dyDescent="0.25">
      <c r="A5" s="730"/>
      <c r="D5" s="730"/>
      <c r="E5" s="730"/>
      <c r="F5" s="730"/>
      <c r="G5" s="730"/>
      <c r="H5" s="730"/>
    </row>
    <row r="6" spans="1:8" ht="15.75" customHeight="1" x14ac:dyDescent="0.25">
      <c r="A6" s="730"/>
      <c r="B6" s="730"/>
      <c r="D6" s="730"/>
      <c r="E6" s="730"/>
      <c r="F6" s="730"/>
      <c r="G6" s="730"/>
      <c r="H6" s="730"/>
    </row>
    <row r="7" spans="1:8" ht="15.75" customHeight="1" x14ac:dyDescent="0.25">
      <c r="A7" s="730"/>
      <c r="B7" s="730"/>
      <c r="D7" s="730"/>
      <c r="E7" s="730"/>
      <c r="F7" s="730"/>
      <c r="G7" s="730"/>
      <c r="H7" s="730"/>
    </row>
    <row r="8" spans="1:8" ht="15.75" customHeight="1" x14ac:dyDescent="0.25">
      <c r="A8" s="730"/>
      <c r="D8" s="730"/>
      <c r="E8" s="730"/>
      <c r="F8" s="730"/>
      <c r="G8" s="730"/>
      <c r="H8" s="730"/>
    </row>
    <row r="9" spans="1:8" ht="15.75" customHeight="1" x14ac:dyDescent="0.25">
      <c r="A9" s="730"/>
      <c r="D9" s="730"/>
      <c r="E9" s="730"/>
      <c r="F9" s="730"/>
      <c r="G9" s="730"/>
      <c r="H9" s="730"/>
    </row>
    <row r="10" spans="1:8" ht="15.75" customHeight="1" x14ac:dyDescent="0.25">
      <c r="A10" s="730"/>
      <c r="D10" s="730"/>
      <c r="E10" s="730"/>
      <c r="F10" s="730"/>
      <c r="G10" s="730"/>
      <c r="H10" s="730"/>
    </row>
    <row r="11" spans="1:8" ht="15.75" customHeight="1" x14ac:dyDescent="0.25">
      <c r="A11" s="730"/>
      <c r="B11" s="730"/>
      <c r="D11" s="730"/>
      <c r="E11" s="730"/>
      <c r="F11" s="730"/>
      <c r="G11" s="730"/>
      <c r="H11" s="730"/>
    </row>
    <row r="12" spans="1:8" ht="15.75" customHeight="1" x14ac:dyDescent="0.25">
      <c r="A12" s="730"/>
      <c r="B12" s="730"/>
      <c r="D12" s="730"/>
      <c r="E12" s="730"/>
      <c r="F12" s="730"/>
      <c r="G12" s="730"/>
      <c r="H12" s="730"/>
    </row>
    <row r="13" spans="1:8" ht="15.75" customHeight="1" x14ac:dyDescent="0.25">
      <c r="A13" s="730"/>
      <c r="B13" s="730"/>
      <c r="D13" s="730"/>
      <c r="E13" s="730"/>
      <c r="F13" s="730"/>
      <c r="G13" s="730"/>
      <c r="H13" s="730"/>
    </row>
    <row r="14" spans="1:8" ht="15.75" customHeight="1" x14ac:dyDescent="0.25">
      <c r="A14" s="730"/>
      <c r="B14" s="730"/>
      <c r="D14" s="730"/>
      <c r="E14" s="730"/>
      <c r="F14" s="730"/>
      <c r="G14" s="730"/>
      <c r="H14" s="730"/>
    </row>
    <row r="15" spans="1:8" ht="15.75" customHeight="1" x14ac:dyDescent="0.25">
      <c r="A15" s="730"/>
      <c r="B15" s="730"/>
      <c r="D15" s="730"/>
      <c r="E15" s="730"/>
      <c r="F15" s="730"/>
      <c r="G15" s="730"/>
      <c r="H15" s="730"/>
    </row>
    <row r="16" spans="1:8" ht="15.75" customHeight="1" x14ac:dyDescent="0.25">
      <c r="A16" s="730"/>
      <c r="D16" s="730"/>
      <c r="E16" s="730"/>
      <c r="F16" s="730"/>
      <c r="G16" s="730"/>
      <c r="H16" s="730"/>
    </row>
    <row r="17" spans="1:8" ht="15.75" customHeight="1" x14ac:dyDescent="0.25">
      <c r="A17" s="730"/>
      <c r="B17" s="730"/>
      <c r="D17" s="730"/>
      <c r="E17" s="730"/>
      <c r="F17" s="730"/>
      <c r="G17" s="730"/>
      <c r="H17" s="730"/>
    </row>
    <row r="18" spans="1:8" ht="15.75" customHeight="1" x14ac:dyDescent="0.25">
      <c r="A18" s="730"/>
      <c r="B18" s="730"/>
      <c r="D18" s="730"/>
      <c r="E18" s="730"/>
      <c r="F18" s="730"/>
      <c r="G18" s="730"/>
      <c r="H18" s="730"/>
    </row>
    <row r="19" spans="1:8" ht="15.75" customHeight="1" x14ac:dyDescent="0.25">
      <c r="A19" s="730"/>
      <c r="B19" s="730"/>
      <c r="D19" s="730"/>
      <c r="E19" s="730"/>
      <c r="F19" s="730"/>
      <c r="G19" s="730"/>
      <c r="H19" s="730"/>
    </row>
    <row r="20" spans="1:8" ht="15.75" customHeight="1" x14ac:dyDescent="0.25">
      <c r="A20" s="730"/>
      <c r="D20" s="730"/>
      <c r="E20" s="730"/>
      <c r="F20" s="730"/>
      <c r="G20" s="730"/>
      <c r="H20" s="730"/>
    </row>
    <row r="21" spans="1:8" ht="15.75" customHeight="1" x14ac:dyDescent="0.25">
      <c r="A21" s="730"/>
      <c r="D21" s="730"/>
      <c r="E21" s="730"/>
      <c r="F21" s="730"/>
      <c r="G21" s="730"/>
      <c r="H21" s="730"/>
    </row>
    <row r="22" spans="1:8" ht="15.75" customHeight="1" x14ac:dyDescent="0.25">
      <c r="A22" s="730"/>
      <c r="D22" s="730"/>
      <c r="E22" s="730"/>
      <c r="F22" s="730"/>
      <c r="G22" s="730"/>
      <c r="H22" s="730"/>
    </row>
    <row r="23" spans="1:8" ht="15.75" customHeight="1" x14ac:dyDescent="0.25">
      <c r="A23" s="730"/>
      <c r="D23" s="730"/>
      <c r="E23" s="730"/>
      <c r="F23" s="730"/>
      <c r="G23" s="730"/>
      <c r="H23" s="730"/>
    </row>
    <row r="24" spans="1:8" ht="15.75" customHeight="1" x14ac:dyDescent="0.25">
      <c r="A24" s="730"/>
      <c r="D24" s="730"/>
      <c r="E24" s="730"/>
      <c r="F24" s="730"/>
      <c r="G24" s="730"/>
      <c r="H24" s="730"/>
    </row>
    <row r="25" spans="1:8" ht="15.75" customHeight="1" x14ac:dyDescent="0.25">
      <c r="A25" s="730"/>
      <c r="B25" s="730"/>
      <c r="D25" s="730"/>
      <c r="E25" s="730"/>
      <c r="F25" s="730"/>
      <c r="G25" s="730"/>
      <c r="H25" s="730"/>
    </row>
    <row r="26" spans="1:8" ht="15.75" customHeight="1" x14ac:dyDescent="0.25">
      <c r="A26" s="730"/>
      <c r="D26" s="730"/>
      <c r="E26" s="730"/>
      <c r="F26" s="730"/>
      <c r="G26" s="730"/>
      <c r="H26" s="730"/>
    </row>
    <row r="27" spans="1:8" ht="15.75" customHeight="1" x14ac:dyDescent="0.25">
      <c r="A27" s="730"/>
      <c r="B27" s="730"/>
      <c r="D27" s="730"/>
      <c r="E27" s="730"/>
      <c r="F27" s="730"/>
      <c r="G27" s="730"/>
      <c r="H27" s="730"/>
    </row>
    <row r="28" spans="1:8" ht="15.75" customHeight="1" x14ac:dyDescent="0.25">
      <c r="A28" s="730"/>
      <c r="D28" s="730"/>
      <c r="E28" s="730"/>
      <c r="F28" s="730"/>
      <c r="G28" s="730"/>
      <c r="H28" s="730"/>
    </row>
    <row r="29" spans="1:8" ht="15.75" customHeight="1" x14ac:dyDescent="0.25">
      <c r="A29" s="730"/>
      <c r="B29" s="730"/>
      <c r="D29" s="730"/>
      <c r="E29" s="730"/>
      <c r="F29" s="730"/>
      <c r="G29" s="730"/>
      <c r="H29" s="730"/>
    </row>
    <row r="30" spans="1:8" ht="15.75" customHeight="1" x14ac:dyDescent="0.25">
      <c r="A30" s="730"/>
      <c r="D30" s="730"/>
      <c r="E30" s="730"/>
      <c r="F30" s="730"/>
      <c r="G30" s="730"/>
      <c r="H30" s="730"/>
    </row>
    <row r="31" spans="1:8" ht="15.75" customHeight="1" x14ac:dyDescent="0.25">
      <c r="A31" s="730"/>
      <c r="B31" s="730"/>
      <c r="D31" s="730"/>
      <c r="E31" s="730"/>
      <c r="F31" s="730"/>
      <c r="G31" s="730"/>
      <c r="H31" s="730"/>
    </row>
    <row r="32" spans="1:8" ht="15.75" customHeight="1" x14ac:dyDescent="0.25">
      <c r="A32" s="730"/>
      <c r="D32" s="730"/>
      <c r="E32" s="730"/>
      <c r="F32" s="730"/>
      <c r="G32" s="730"/>
      <c r="H32" s="730"/>
    </row>
    <row r="33" spans="1:8" ht="15.75" customHeight="1" x14ac:dyDescent="0.25">
      <c r="A33" s="730"/>
      <c r="B33" s="730"/>
      <c r="D33" s="730"/>
      <c r="E33" s="730"/>
      <c r="F33" s="730"/>
      <c r="G33" s="730"/>
      <c r="H33" s="730"/>
    </row>
    <row r="34" spans="1:8" ht="15.75" customHeight="1" x14ac:dyDescent="0.25">
      <c r="A34" s="730"/>
      <c r="D34" s="730"/>
      <c r="E34" s="730"/>
      <c r="F34" s="730"/>
      <c r="G34" s="730"/>
      <c r="H34" s="730"/>
    </row>
    <row r="35" spans="1:8" ht="15.75" customHeight="1" x14ac:dyDescent="0.25">
      <c r="A35" s="730"/>
      <c r="D35" s="730"/>
      <c r="E35" s="730"/>
      <c r="F35" s="730"/>
      <c r="G35" s="730"/>
      <c r="H35" s="730"/>
    </row>
    <row r="36" spans="1:8" ht="15.75" customHeight="1" x14ac:dyDescent="0.25">
      <c r="A36" s="730"/>
      <c r="B36" s="730"/>
      <c r="D36" s="730"/>
      <c r="E36" s="730"/>
      <c r="F36" s="730"/>
      <c r="G36" s="730"/>
      <c r="H36" s="730"/>
    </row>
    <row r="37" spans="1:8" ht="15.75" customHeight="1" x14ac:dyDescent="0.25">
      <c r="A37" s="730"/>
      <c r="D37" s="730"/>
      <c r="E37" s="730"/>
      <c r="F37" s="730"/>
      <c r="G37" s="730"/>
      <c r="H37" s="730"/>
    </row>
    <row r="38" spans="1:8" ht="15.75" customHeight="1" x14ac:dyDescent="0.25">
      <c r="A38" s="730"/>
      <c r="B38" s="730"/>
      <c r="D38" s="730"/>
      <c r="E38" s="730"/>
      <c r="F38" s="730"/>
      <c r="G38" s="730"/>
      <c r="H38" s="730"/>
    </row>
    <row r="39" spans="1:8" ht="15.75" customHeight="1" x14ac:dyDescent="0.25">
      <c r="A39" s="730"/>
      <c r="D39" s="730"/>
      <c r="E39" s="730"/>
      <c r="F39" s="730"/>
      <c r="G39" s="730"/>
      <c r="H39" s="730"/>
    </row>
    <row r="40" spans="1:8" ht="15.75" customHeight="1" x14ac:dyDescent="0.25">
      <c r="A40" s="730"/>
      <c r="B40" s="730"/>
      <c r="D40" s="730"/>
      <c r="E40" s="730"/>
      <c r="F40" s="730"/>
      <c r="G40" s="730"/>
      <c r="H40" s="730"/>
    </row>
    <row r="41" spans="1:8" ht="15.75" customHeight="1" x14ac:dyDescent="0.25">
      <c r="A41" s="730"/>
      <c r="D41" s="730"/>
      <c r="E41" s="730"/>
      <c r="F41" s="730"/>
      <c r="G41" s="730"/>
      <c r="H41" s="730"/>
    </row>
    <row r="42" spans="1:8" ht="15.75" customHeight="1" x14ac:dyDescent="0.25">
      <c r="A42" s="730"/>
      <c r="B42" s="730"/>
      <c r="D42" s="730"/>
      <c r="E42" s="730"/>
      <c r="F42" s="730"/>
      <c r="G42" s="730"/>
      <c r="H42" s="730"/>
    </row>
    <row r="43" spans="1:8" ht="15.75" customHeight="1" x14ac:dyDescent="0.25">
      <c r="A43" s="730"/>
      <c r="B43" s="730"/>
      <c r="D43" s="730"/>
      <c r="E43" s="730"/>
      <c r="F43" s="730"/>
      <c r="G43" s="730"/>
      <c r="H43" s="730"/>
    </row>
    <row r="44" spans="1:8" ht="15.75" customHeight="1" x14ac:dyDescent="0.25">
      <c r="A44" s="730"/>
      <c r="D44" s="730"/>
      <c r="E44" s="730"/>
      <c r="F44" s="730"/>
      <c r="G44" s="730"/>
      <c r="H44" s="730"/>
    </row>
    <row r="45" spans="1:8" ht="15.75" customHeight="1" x14ac:dyDescent="0.25">
      <c r="A45" s="730"/>
      <c r="D45" s="730"/>
      <c r="E45" s="730"/>
      <c r="F45" s="730"/>
      <c r="G45" s="730"/>
      <c r="H45" s="730"/>
    </row>
    <row r="46" spans="1:8" ht="15.75" customHeight="1" x14ac:dyDescent="0.25">
      <c r="A46" s="730"/>
      <c r="D46" s="730"/>
      <c r="E46" s="730"/>
      <c r="F46" s="730"/>
      <c r="G46" s="730"/>
      <c r="H46" s="730"/>
    </row>
    <row r="47" spans="1:8" ht="15.75" customHeight="1" x14ac:dyDescent="0.25">
      <c r="A47" s="730"/>
      <c r="D47" s="730"/>
      <c r="E47" s="730"/>
      <c r="F47" s="730"/>
      <c r="G47" s="730"/>
      <c r="H47" s="730"/>
    </row>
    <row r="48" spans="1:8" ht="15.75" customHeight="1" x14ac:dyDescent="0.25">
      <c r="A48" s="730"/>
      <c r="D48" s="730"/>
      <c r="E48" s="730"/>
      <c r="F48" s="730"/>
      <c r="G48" s="730"/>
      <c r="H48" s="730"/>
    </row>
    <row r="49" spans="1:8" ht="15.75" customHeight="1" x14ac:dyDescent="0.25">
      <c r="A49" s="730"/>
      <c r="D49" s="730"/>
      <c r="E49" s="730"/>
      <c r="F49" s="730"/>
      <c r="G49" s="730"/>
      <c r="H49" s="730"/>
    </row>
  </sheetData>
  <printOptions gridLines="1"/>
  <pageMargins left="0.70866141732283505" right="0.70866141732283505" top="0.74803149606299202" bottom="0.74803149606299202" header="0.31496062992126" footer="0.31496062992126"/>
  <pageSetup paperSize="9"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rgb="FF0000FF"/>
  </sheetPr>
  <dimension ref="A1:H44"/>
  <sheetViews>
    <sheetView workbookViewId="0"/>
  </sheetViews>
  <sheetFormatPr defaultColWidth="7.08984375" defaultRowHeight="15" customHeight="1" x14ac:dyDescent="0.25"/>
  <cols>
    <col min="1" max="1" width="4.81640625" customWidth="1"/>
    <col min="2" max="2" width="8.453125" customWidth="1"/>
    <col min="3" max="3" width="85.453125" customWidth="1"/>
    <col min="4" max="4" width="8.81640625" customWidth="1"/>
    <col min="5" max="5" width="12" customWidth="1"/>
    <col min="6" max="6" width="8.81640625" customWidth="1"/>
    <col min="7" max="7" width="7.90625" customWidth="1"/>
    <col min="8" max="8" width="11.81640625" customWidth="1"/>
    <col min="9" max="10" width="7.08984375" customWidth="1"/>
    <col min="11" max="11" width="59.1796875" customWidth="1"/>
    <col min="12" max="12" width="10.36328125" customWidth="1"/>
    <col min="13" max="13" width="2.453125" customWidth="1"/>
    <col min="14" max="14" width="10.36328125" customWidth="1"/>
  </cols>
  <sheetData>
    <row r="1" spans="1:8" ht="15" customHeight="1" x14ac:dyDescent="0.25">
      <c r="A1" s="736"/>
      <c r="B1" s="736"/>
      <c r="C1" s="736"/>
      <c r="D1" s="736"/>
      <c r="E1" s="736"/>
      <c r="F1" s="736"/>
      <c r="G1" s="736"/>
      <c r="H1" s="736"/>
    </row>
    <row r="2" spans="1:8" ht="15.75" customHeight="1" x14ac:dyDescent="0.25"/>
    <row r="3" spans="1:8" ht="15" customHeight="1" x14ac:dyDescent="0.25">
      <c r="A3" s="730"/>
      <c r="B3" s="730"/>
      <c r="D3" s="730"/>
      <c r="E3" s="730"/>
      <c r="F3" s="730"/>
      <c r="G3" s="730"/>
      <c r="H3" s="730"/>
    </row>
    <row r="4" spans="1:8" ht="15" customHeight="1" x14ac:dyDescent="0.25">
      <c r="A4" s="730"/>
      <c r="B4" s="730"/>
      <c r="D4" s="730"/>
      <c r="E4" s="730"/>
      <c r="F4" s="730"/>
      <c r="G4" s="730"/>
      <c r="H4" s="730"/>
    </row>
    <row r="5" spans="1:8" ht="15" customHeight="1" x14ac:dyDescent="0.25">
      <c r="A5" s="730"/>
      <c r="D5" s="730"/>
      <c r="E5" s="730"/>
      <c r="F5" s="730"/>
      <c r="G5" s="730"/>
      <c r="H5" s="730"/>
    </row>
    <row r="6" spans="1:8" ht="15" customHeight="1" x14ac:dyDescent="0.25">
      <c r="A6" s="730"/>
      <c r="B6" s="730"/>
      <c r="D6" s="730"/>
      <c r="E6" s="730"/>
      <c r="F6" s="730"/>
      <c r="G6" s="730"/>
      <c r="H6" s="730"/>
    </row>
    <row r="7" spans="1:8" ht="15" customHeight="1" x14ac:dyDescent="0.25">
      <c r="A7" s="730"/>
      <c r="B7" s="730"/>
      <c r="D7" s="730"/>
      <c r="E7" s="730"/>
      <c r="F7" s="730"/>
      <c r="G7" s="730"/>
      <c r="H7" s="730"/>
    </row>
    <row r="8" spans="1:8" ht="15" customHeight="1" x14ac:dyDescent="0.25">
      <c r="A8" s="730"/>
      <c r="B8" s="730"/>
      <c r="D8" s="730"/>
      <c r="E8" s="730"/>
      <c r="F8" s="730"/>
      <c r="G8" s="730"/>
      <c r="H8" s="730"/>
    </row>
    <row r="9" spans="1:8" ht="15" customHeight="1" x14ac:dyDescent="0.25">
      <c r="A9" s="730"/>
      <c r="D9" s="730"/>
      <c r="E9" s="730"/>
      <c r="F9" s="730"/>
      <c r="G9" s="730"/>
      <c r="H9" s="730"/>
    </row>
    <row r="10" spans="1:8" ht="15" customHeight="1" x14ac:dyDescent="0.25">
      <c r="A10" s="730"/>
      <c r="D10" s="730"/>
      <c r="E10" s="730"/>
      <c r="F10" s="730"/>
      <c r="G10" s="730"/>
      <c r="H10" s="730"/>
    </row>
    <row r="11" spans="1:8" ht="15" customHeight="1" x14ac:dyDescent="0.25">
      <c r="A11" s="730"/>
      <c r="B11" s="730"/>
      <c r="D11" s="730"/>
      <c r="E11" s="730"/>
      <c r="F11" s="730"/>
      <c r="G11" s="730"/>
      <c r="H11" s="730"/>
    </row>
    <row r="12" spans="1:8" ht="15" customHeight="1" x14ac:dyDescent="0.25">
      <c r="A12" s="730"/>
      <c r="B12" s="730"/>
      <c r="D12" s="730"/>
      <c r="E12" s="730"/>
      <c r="F12" s="730"/>
      <c r="G12" s="730"/>
      <c r="H12" s="730"/>
    </row>
    <row r="13" spans="1:8" ht="15" customHeight="1" x14ac:dyDescent="0.25">
      <c r="A13" s="730"/>
      <c r="B13" s="730"/>
      <c r="D13" s="730"/>
      <c r="E13" s="730"/>
      <c r="F13" s="730"/>
      <c r="G13" s="730"/>
      <c r="H13" s="730"/>
    </row>
    <row r="14" spans="1:8" ht="15" customHeight="1" x14ac:dyDescent="0.25">
      <c r="A14" s="730"/>
      <c r="D14" s="730"/>
      <c r="E14" s="730"/>
      <c r="F14" s="730"/>
      <c r="G14" s="730"/>
      <c r="H14" s="730"/>
    </row>
    <row r="15" spans="1:8" ht="15" customHeight="1" x14ac:dyDescent="0.25">
      <c r="A15" s="730"/>
      <c r="D15" s="730"/>
      <c r="E15" s="730"/>
      <c r="F15" s="730"/>
      <c r="G15" s="730"/>
      <c r="H15" s="730"/>
    </row>
    <row r="16" spans="1:8" ht="15" customHeight="1" x14ac:dyDescent="0.25">
      <c r="A16" s="730"/>
      <c r="D16" s="730"/>
      <c r="E16" s="730"/>
      <c r="F16" s="730"/>
      <c r="G16" s="730"/>
      <c r="H16" s="730"/>
    </row>
    <row r="17" spans="1:8" ht="15" customHeight="1" x14ac:dyDescent="0.25">
      <c r="A17" s="730"/>
      <c r="D17" s="730"/>
      <c r="E17" s="730"/>
      <c r="F17" s="730"/>
      <c r="G17" s="730"/>
      <c r="H17" s="730"/>
    </row>
    <row r="18" spans="1:8" ht="15" customHeight="1" x14ac:dyDescent="0.25">
      <c r="A18" s="730"/>
      <c r="D18" s="730"/>
      <c r="E18" s="730"/>
      <c r="F18" s="730"/>
      <c r="G18" s="730"/>
      <c r="H18" s="730"/>
    </row>
    <row r="19" spans="1:8" ht="15" customHeight="1" x14ac:dyDescent="0.25">
      <c r="A19" s="730"/>
      <c r="D19" s="730"/>
      <c r="E19" s="730"/>
      <c r="F19" s="730"/>
      <c r="G19" s="730"/>
      <c r="H19" s="730"/>
    </row>
    <row r="20" spans="1:8" ht="15" customHeight="1" x14ac:dyDescent="0.25">
      <c r="A20" s="730"/>
      <c r="B20" s="730"/>
      <c r="D20" s="730"/>
      <c r="E20" s="730"/>
      <c r="F20" s="730"/>
      <c r="G20" s="730"/>
      <c r="H20" s="730"/>
    </row>
    <row r="21" spans="1:8" ht="15" customHeight="1" x14ac:dyDescent="0.25">
      <c r="A21" s="730"/>
      <c r="D21" s="730"/>
      <c r="E21" s="730"/>
      <c r="F21" s="730"/>
      <c r="G21" s="730"/>
      <c r="H21" s="730"/>
    </row>
    <row r="22" spans="1:8" ht="15" customHeight="1" x14ac:dyDescent="0.25">
      <c r="A22" s="730"/>
      <c r="B22" s="730"/>
      <c r="D22" s="730"/>
      <c r="E22" s="730"/>
      <c r="F22" s="730"/>
      <c r="G22" s="730"/>
      <c r="H22" s="730"/>
    </row>
    <row r="23" spans="1:8" ht="15" customHeight="1" x14ac:dyDescent="0.25">
      <c r="A23" s="730"/>
      <c r="D23" s="730"/>
      <c r="E23" s="730"/>
      <c r="F23" s="730"/>
      <c r="G23" s="730"/>
      <c r="H23" s="730"/>
    </row>
    <row r="24" spans="1:8" ht="15" customHeight="1" x14ac:dyDescent="0.25">
      <c r="A24" s="730"/>
      <c r="B24" s="730"/>
      <c r="D24" s="730"/>
      <c r="E24" s="730"/>
      <c r="F24" s="730"/>
      <c r="G24" s="730"/>
      <c r="H24" s="730"/>
    </row>
    <row r="25" spans="1:8" ht="15" customHeight="1" x14ac:dyDescent="0.25">
      <c r="A25" s="730"/>
      <c r="D25" s="730"/>
      <c r="E25" s="730"/>
      <c r="F25" s="730"/>
      <c r="G25" s="730"/>
      <c r="H25" s="730"/>
    </row>
    <row r="26" spans="1:8" ht="15" customHeight="1" x14ac:dyDescent="0.25">
      <c r="A26" s="730"/>
      <c r="B26" s="730"/>
      <c r="D26" s="730"/>
      <c r="E26" s="730"/>
      <c r="F26" s="730"/>
      <c r="G26" s="730"/>
      <c r="H26" s="730"/>
    </row>
    <row r="27" spans="1:8" ht="15" customHeight="1" x14ac:dyDescent="0.25">
      <c r="A27" s="730"/>
      <c r="D27" s="730"/>
      <c r="E27" s="730"/>
      <c r="F27" s="730"/>
      <c r="G27" s="730"/>
      <c r="H27" s="730"/>
    </row>
    <row r="28" spans="1:8" ht="15" customHeight="1" x14ac:dyDescent="0.25">
      <c r="A28" s="730"/>
      <c r="B28" s="730"/>
      <c r="D28" s="730"/>
      <c r="E28" s="730"/>
      <c r="F28" s="730"/>
      <c r="G28" s="730"/>
      <c r="H28" s="730"/>
    </row>
    <row r="29" spans="1:8" ht="15" customHeight="1" x14ac:dyDescent="0.25">
      <c r="A29" s="730"/>
      <c r="D29" s="730"/>
      <c r="E29" s="730"/>
      <c r="F29" s="730"/>
      <c r="G29" s="730"/>
      <c r="H29" s="730"/>
    </row>
    <row r="30" spans="1:8" ht="15" customHeight="1" x14ac:dyDescent="0.25">
      <c r="A30" s="730"/>
      <c r="D30" s="730"/>
      <c r="E30" s="730"/>
      <c r="F30" s="730"/>
      <c r="G30" s="730"/>
      <c r="H30" s="730"/>
    </row>
    <row r="31" spans="1:8" ht="15" customHeight="1" x14ac:dyDescent="0.25">
      <c r="A31" s="730"/>
      <c r="B31" s="730"/>
      <c r="D31" s="730"/>
      <c r="E31" s="730"/>
      <c r="F31" s="730"/>
      <c r="G31" s="730"/>
      <c r="H31" s="730"/>
    </row>
    <row r="32" spans="1:8" ht="15" customHeight="1" x14ac:dyDescent="0.25">
      <c r="A32" s="730"/>
      <c r="D32" s="730"/>
      <c r="E32" s="730"/>
      <c r="F32" s="730"/>
      <c r="G32" s="730"/>
      <c r="H32" s="730"/>
    </row>
    <row r="33" spans="1:8" ht="15" customHeight="1" x14ac:dyDescent="0.25">
      <c r="A33" s="730"/>
      <c r="B33" s="730"/>
      <c r="D33" s="730"/>
      <c r="E33" s="730"/>
      <c r="F33" s="730"/>
      <c r="G33" s="730"/>
      <c r="H33" s="730"/>
    </row>
    <row r="34" spans="1:8" ht="15" customHeight="1" x14ac:dyDescent="0.25">
      <c r="A34" s="730"/>
      <c r="D34" s="730"/>
      <c r="E34" s="730"/>
      <c r="F34" s="730"/>
      <c r="G34" s="730"/>
      <c r="H34" s="730"/>
    </row>
    <row r="35" spans="1:8" ht="15" customHeight="1" x14ac:dyDescent="0.25">
      <c r="A35" s="730"/>
      <c r="B35" s="730"/>
      <c r="D35" s="730"/>
      <c r="E35" s="730"/>
      <c r="F35" s="730"/>
      <c r="G35" s="730"/>
      <c r="H35" s="730"/>
    </row>
    <row r="36" spans="1:8" ht="15" customHeight="1" x14ac:dyDescent="0.25">
      <c r="A36" s="730"/>
      <c r="D36" s="730"/>
      <c r="E36" s="730"/>
      <c r="F36" s="730"/>
      <c r="G36" s="730"/>
      <c r="H36" s="730"/>
    </row>
    <row r="37" spans="1:8" ht="15" customHeight="1" x14ac:dyDescent="0.25">
      <c r="A37" s="730"/>
      <c r="B37" s="730"/>
      <c r="D37" s="730"/>
      <c r="E37" s="730"/>
      <c r="F37" s="730"/>
      <c r="G37" s="730"/>
      <c r="H37" s="730"/>
    </row>
    <row r="38" spans="1:8" ht="15" customHeight="1" x14ac:dyDescent="0.25">
      <c r="A38" s="730"/>
      <c r="B38" s="730"/>
      <c r="D38" s="730"/>
      <c r="E38" s="730"/>
      <c r="F38" s="730"/>
      <c r="G38" s="730"/>
      <c r="H38" s="730"/>
    </row>
    <row r="39" spans="1:8" ht="15" customHeight="1" x14ac:dyDescent="0.25">
      <c r="A39" s="730"/>
      <c r="D39" s="730"/>
      <c r="E39" s="730"/>
      <c r="F39" s="730"/>
      <c r="G39" s="730"/>
      <c r="H39" s="730"/>
    </row>
    <row r="40" spans="1:8" ht="15" customHeight="1" x14ac:dyDescent="0.25">
      <c r="A40" s="730"/>
      <c r="D40" s="730"/>
      <c r="E40" s="730"/>
      <c r="F40" s="730"/>
      <c r="G40" s="730"/>
      <c r="H40" s="730"/>
    </row>
    <row r="41" spans="1:8" ht="15" customHeight="1" x14ac:dyDescent="0.25">
      <c r="A41" s="730"/>
      <c r="D41" s="730"/>
      <c r="E41" s="730"/>
      <c r="F41" s="730"/>
      <c r="G41" s="730"/>
      <c r="H41" s="730"/>
    </row>
    <row r="42" spans="1:8" ht="15" customHeight="1" x14ac:dyDescent="0.25">
      <c r="A42" s="730"/>
      <c r="D42" s="730"/>
      <c r="E42" s="730"/>
      <c r="F42" s="730"/>
      <c r="G42" s="730"/>
      <c r="H42" s="730"/>
    </row>
    <row r="43" spans="1:8" ht="15" customHeight="1" x14ac:dyDescent="0.25">
      <c r="A43" s="730"/>
      <c r="D43" s="730"/>
      <c r="E43" s="730"/>
      <c r="F43" s="730"/>
      <c r="G43" s="730"/>
      <c r="H43" s="730"/>
    </row>
    <row r="44" spans="1:8" ht="15" customHeight="1" x14ac:dyDescent="0.25">
      <c r="A44" s="730"/>
      <c r="D44" s="730"/>
      <c r="E44" s="730"/>
      <c r="F44" s="730"/>
      <c r="G44" s="730"/>
      <c r="H44" s="730"/>
    </row>
  </sheetData>
  <printOptions headings="1" gridLines="1"/>
  <pageMargins left="0.70866141732283505" right="0.70866141732283505" top="0.74803149606299202" bottom="0.74803149606299202" header="0.31496062992126" footer="0.31496062992126"/>
  <pageSetup paperSize="9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Z430"/>
  <sheetViews>
    <sheetView workbookViewId="0"/>
  </sheetViews>
  <sheetFormatPr defaultColWidth="8.90625" defaultRowHeight="18" customHeight="1" x14ac:dyDescent="0.3"/>
  <cols>
    <col min="1" max="1" width="11.36328125" style="737" customWidth="1"/>
    <col min="2" max="2" width="34.81640625" customWidth="1"/>
    <col min="3" max="3" width="14.36328125" customWidth="1"/>
    <col min="4" max="4" width="24.90625" customWidth="1"/>
    <col min="5" max="6" width="7.6328125" customWidth="1"/>
    <col min="7" max="10" width="8.90625" customWidth="1"/>
    <col min="11" max="11" width="11.36328125" customWidth="1"/>
    <col min="12" max="12" width="58.453125" customWidth="1"/>
    <col min="13" max="13" width="14.36328125" customWidth="1"/>
    <col min="14" max="14" width="27.6328125" customWidth="1"/>
    <col min="15" max="16" width="8.1796875" customWidth="1"/>
    <col min="17" max="17" width="12.81640625" customWidth="1"/>
    <col min="18" max="18" width="2.453125" customWidth="1"/>
    <col min="19" max="19" width="2.1796875" customWidth="1"/>
    <col min="20" max="20" width="43" customWidth="1"/>
    <col min="21" max="21" width="11.36328125" customWidth="1"/>
    <col min="22" max="22" width="57.453125" customWidth="1"/>
    <col min="23" max="23" width="14.36328125" customWidth="1"/>
    <col min="24" max="24" width="27.6328125" customWidth="1"/>
    <col min="25" max="26" width="8.1796875" customWidth="1"/>
    <col min="27" max="29" width="8.90625" customWidth="1"/>
  </cols>
  <sheetData>
    <row r="1" spans="1:26" ht="17.399999999999999" x14ac:dyDescent="0.3">
      <c r="C1" s="400"/>
      <c r="D1" s="400"/>
      <c r="E1" s="400"/>
      <c r="F1" s="400"/>
      <c r="G1" s="400"/>
      <c r="H1" s="400"/>
      <c r="Q1" s="738"/>
      <c r="R1" s="739"/>
      <c r="S1" s="737"/>
      <c r="T1" s="740"/>
    </row>
    <row r="2" spans="1:26" ht="17.399999999999999" x14ac:dyDescent="0.3">
      <c r="C2" s="400"/>
      <c r="D2" s="400"/>
      <c r="E2" s="400"/>
      <c r="F2" s="400"/>
      <c r="G2" s="400"/>
      <c r="H2" s="400"/>
      <c r="R2" s="739"/>
      <c r="S2" s="737"/>
      <c r="T2" s="741"/>
      <c r="U2" s="740"/>
    </row>
    <row r="3" spans="1:26" ht="17.399999999999999" x14ac:dyDescent="0.3">
      <c r="B3" s="400"/>
      <c r="C3" s="400"/>
      <c r="D3" s="400"/>
      <c r="E3" s="400"/>
      <c r="F3" s="400"/>
      <c r="G3" s="400"/>
      <c r="H3" s="400"/>
      <c r="R3" s="739"/>
      <c r="U3" s="741"/>
      <c r="V3" s="740"/>
    </row>
    <row r="4" spans="1:26" ht="17.399999999999999" x14ac:dyDescent="0.3">
      <c r="B4" s="400"/>
      <c r="C4" s="400"/>
      <c r="D4" s="400"/>
      <c r="E4" s="400"/>
      <c r="F4" s="400"/>
      <c r="G4" s="400"/>
      <c r="H4" s="400"/>
      <c r="R4" s="739"/>
      <c r="V4" s="741"/>
      <c r="W4" s="740"/>
    </row>
    <row r="5" spans="1:26" ht="17.399999999999999" x14ac:dyDescent="0.3">
      <c r="B5" s="400"/>
      <c r="C5" s="400"/>
      <c r="D5" s="400"/>
      <c r="E5" s="400"/>
      <c r="F5" s="400"/>
      <c r="G5" s="400"/>
      <c r="H5" s="400"/>
      <c r="R5" s="739"/>
      <c r="W5" s="742"/>
      <c r="X5" s="740"/>
    </row>
    <row r="6" spans="1:26" ht="17.399999999999999" x14ac:dyDescent="0.3">
      <c r="A6" s="400"/>
      <c r="B6" s="400"/>
      <c r="C6" s="400"/>
      <c r="D6" s="400"/>
      <c r="E6" s="400"/>
      <c r="F6" s="400"/>
      <c r="G6" s="400"/>
      <c r="H6" s="400"/>
      <c r="R6" s="739"/>
      <c r="X6" s="741"/>
      <c r="Y6" s="740"/>
    </row>
    <row r="7" spans="1:26" ht="15.6" x14ac:dyDescent="0.3">
      <c r="A7" s="743"/>
      <c r="B7" s="743"/>
      <c r="C7" s="743"/>
      <c r="D7" s="744"/>
      <c r="E7" s="744"/>
      <c r="F7" s="744"/>
      <c r="G7" s="744"/>
      <c r="H7" s="744"/>
      <c r="I7" s="739"/>
      <c r="J7" s="739"/>
      <c r="K7" s="744"/>
      <c r="L7" s="744"/>
      <c r="M7" s="744"/>
      <c r="N7" s="744"/>
      <c r="O7" s="744"/>
      <c r="P7" s="744"/>
      <c r="Q7" s="744"/>
      <c r="R7" s="739"/>
      <c r="S7" s="739"/>
      <c r="T7" s="739"/>
      <c r="U7" s="744"/>
      <c r="V7" s="744"/>
      <c r="W7" s="744"/>
      <c r="X7" s="744"/>
      <c r="Y7" s="744"/>
      <c r="Z7" s="744"/>
    </row>
    <row r="8" spans="1:26" ht="15.6" x14ac:dyDescent="0.3">
      <c r="A8" s="743"/>
      <c r="B8" s="743"/>
      <c r="C8" s="743"/>
      <c r="D8" s="744"/>
      <c r="E8" s="744"/>
      <c r="F8" s="744"/>
      <c r="G8" s="744"/>
      <c r="H8" s="744"/>
      <c r="I8" s="739"/>
      <c r="J8" s="739"/>
      <c r="K8" s="744"/>
      <c r="L8" s="744"/>
      <c r="M8" s="744"/>
      <c r="N8" s="744"/>
      <c r="O8" s="744"/>
      <c r="P8" s="744"/>
      <c r="Q8" s="744"/>
      <c r="R8" s="739"/>
      <c r="S8" s="739"/>
      <c r="T8" s="739"/>
      <c r="U8" s="744"/>
      <c r="V8" s="744"/>
      <c r="W8" s="744"/>
      <c r="X8" s="744"/>
      <c r="Y8" s="744"/>
      <c r="Z8" s="744"/>
    </row>
    <row r="9" spans="1:26" ht="17.399999999999999" x14ac:dyDescent="0.3">
      <c r="B9" s="400"/>
      <c r="C9" s="400"/>
      <c r="D9" s="400"/>
      <c r="E9" s="400"/>
      <c r="F9" s="400"/>
      <c r="G9" s="400"/>
      <c r="H9" s="400"/>
    </row>
    <row r="10" spans="1:26" ht="15.6" x14ac:dyDescent="0.3">
      <c r="A10" s="743"/>
      <c r="B10" s="743"/>
      <c r="C10" s="745"/>
      <c r="D10" s="743"/>
      <c r="E10" s="746"/>
      <c r="F10" s="746"/>
      <c r="G10" s="743"/>
      <c r="H10" s="743"/>
      <c r="J10" s="400"/>
      <c r="K10" s="743"/>
      <c r="L10" s="743"/>
      <c r="M10" s="745"/>
      <c r="N10" s="743"/>
      <c r="O10" s="746"/>
      <c r="P10" s="746"/>
      <c r="Q10" s="743"/>
      <c r="T10" s="400"/>
      <c r="U10" s="743"/>
      <c r="V10" s="743"/>
      <c r="W10" s="745"/>
      <c r="X10" s="743"/>
      <c r="Y10" s="746"/>
      <c r="Z10" s="746"/>
    </row>
    <row r="11" spans="1:26" ht="15.6" x14ac:dyDescent="0.3">
      <c r="A11" s="743"/>
      <c r="B11" s="743"/>
      <c r="C11" s="745"/>
      <c r="D11" s="743"/>
      <c r="E11" s="746"/>
      <c r="F11" s="746"/>
      <c r="G11" s="743"/>
      <c r="H11" s="743"/>
      <c r="J11" s="400"/>
      <c r="K11" s="743"/>
      <c r="L11" s="743"/>
      <c r="M11" s="745"/>
      <c r="N11" s="743"/>
      <c r="O11" s="746"/>
      <c r="P11" s="746"/>
      <c r="Q11" s="743"/>
      <c r="T11" s="400"/>
      <c r="U11" s="743"/>
      <c r="V11" s="743"/>
      <c r="W11" s="745"/>
      <c r="X11" s="743"/>
      <c r="Y11" s="746"/>
      <c r="Z11" s="746"/>
    </row>
    <row r="12" spans="1:26" ht="15.6" x14ac:dyDescent="0.3">
      <c r="A12" s="743"/>
      <c r="B12" s="743"/>
      <c r="C12" s="745"/>
      <c r="D12" s="743"/>
      <c r="E12" s="746"/>
      <c r="F12" s="746"/>
      <c r="G12" s="743"/>
      <c r="H12" s="743"/>
      <c r="J12" s="400"/>
      <c r="K12" s="743"/>
      <c r="L12" s="743"/>
      <c r="M12" s="745"/>
      <c r="N12" s="743"/>
      <c r="O12" s="746"/>
      <c r="P12" s="746"/>
      <c r="Q12" s="743"/>
      <c r="T12" s="400"/>
      <c r="U12" s="743"/>
      <c r="V12" s="743"/>
      <c r="W12" s="745"/>
      <c r="X12" s="743"/>
      <c r="Y12" s="746"/>
      <c r="Z12" s="746"/>
    </row>
    <row r="13" spans="1:26" ht="15.6" x14ac:dyDescent="0.3">
      <c r="A13" s="747"/>
      <c r="B13" s="747"/>
      <c r="C13" s="748"/>
      <c r="D13" s="747"/>
      <c r="E13" s="749"/>
      <c r="F13" s="749"/>
      <c r="G13" s="747"/>
      <c r="H13" s="747"/>
      <c r="J13" s="400"/>
      <c r="K13" s="747"/>
      <c r="L13" s="747"/>
      <c r="M13" s="748"/>
      <c r="N13" s="747"/>
      <c r="O13" s="749"/>
      <c r="P13" s="749"/>
      <c r="Q13" s="747"/>
      <c r="T13" s="400"/>
      <c r="U13" s="747"/>
      <c r="V13" s="747"/>
      <c r="W13" s="748"/>
      <c r="X13" s="747"/>
      <c r="Y13" s="749"/>
      <c r="Z13" s="749"/>
    </row>
    <row r="14" spans="1:26" ht="15.6" x14ac:dyDescent="0.3">
      <c r="A14" s="400"/>
      <c r="B14" s="400"/>
      <c r="C14" s="728"/>
      <c r="D14" s="400"/>
      <c r="E14" s="750"/>
      <c r="F14" s="750"/>
      <c r="G14" s="400"/>
      <c r="H14" s="400"/>
      <c r="J14" s="400"/>
      <c r="K14" s="400"/>
      <c r="L14" s="400"/>
      <c r="M14" s="728"/>
      <c r="N14" s="400"/>
      <c r="O14" s="750"/>
      <c r="P14" s="750"/>
      <c r="Q14" s="400"/>
      <c r="T14" s="400"/>
      <c r="U14" s="400"/>
      <c r="V14" s="400"/>
      <c r="W14" s="728"/>
      <c r="X14" s="400"/>
      <c r="Y14" s="750"/>
      <c r="Z14" s="750"/>
    </row>
    <row r="15" spans="1:26" ht="15.6" x14ac:dyDescent="0.3">
      <c r="A15" s="400"/>
      <c r="B15" s="400"/>
      <c r="C15" s="728"/>
      <c r="D15" s="400"/>
      <c r="E15" s="750"/>
      <c r="F15" s="750"/>
      <c r="G15" s="400"/>
      <c r="H15" s="400"/>
      <c r="J15" s="400"/>
      <c r="K15" s="400"/>
      <c r="L15" s="400"/>
      <c r="M15" s="728"/>
      <c r="N15" s="400"/>
      <c r="O15" s="750"/>
      <c r="P15" s="750"/>
      <c r="Q15" s="400"/>
      <c r="T15" s="400"/>
      <c r="U15" s="400"/>
      <c r="V15" s="400"/>
      <c r="W15" s="728"/>
      <c r="X15" s="400"/>
      <c r="Y15" s="750"/>
      <c r="Z15" s="750"/>
    </row>
    <row r="16" spans="1:26" ht="15.6" x14ac:dyDescent="0.3">
      <c r="A16" s="400"/>
      <c r="B16" s="400"/>
      <c r="C16" s="728"/>
      <c r="D16" s="400"/>
      <c r="E16" s="750"/>
      <c r="F16" s="750"/>
      <c r="G16" s="400"/>
      <c r="H16" s="400"/>
      <c r="J16" s="400"/>
      <c r="K16" s="400"/>
      <c r="L16" s="400"/>
      <c r="M16" s="728"/>
      <c r="N16" s="400"/>
      <c r="O16" s="750"/>
      <c r="P16" s="750"/>
      <c r="Q16" s="400"/>
      <c r="T16" s="400"/>
      <c r="U16" s="400"/>
      <c r="V16" s="400"/>
      <c r="W16" s="728"/>
      <c r="X16" s="400"/>
      <c r="Y16" s="750"/>
      <c r="Z16" s="750"/>
    </row>
    <row r="17" spans="1:26" ht="15.6" x14ac:dyDescent="0.3">
      <c r="A17" s="400"/>
      <c r="B17" s="400"/>
      <c r="C17" s="728"/>
      <c r="D17" s="400"/>
      <c r="E17" s="750"/>
      <c r="F17" s="750"/>
      <c r="G17" s="400"/>
      <c r="H17" s="743"/>
      <c r="J17" s="400"/>
      <c r="K17" s="400"/>
      <c r="L17" s="400"/>
      <c r="M17" s="728"/>
      <c r="N17" s="400"/>
      <c r="O17" s="750"/>
      <c r="P17" s="750"/>
      <c r="Q17" s="400"/>
      <c r="T17" s="400"/>
      <c r="U17" s="400"/>
      <c r="V17" s="400"/>
      <c r="W17" s="728"/>
      <c r="X17" s="400"/>
      <c r="Y17" s="750"/>
      <c r="Z17" s="750"/>
    </row>
    <row r="18" spans="1:26" ht="15.6" x14ac:dyDescent="0.3">
      <c r="A18" s="400"/>
      <c r="B18" s="400"/>
      <c r="C18" s="728"/>
      <c r="D18" s="400"/>
      <c r="E18" s="750"/>
      <c r="F18" s="750"/>
      <c r="G18" s="400"/>
      <c r="H18" s="743"/>
      <c r="J18" s="400"/>
      <c r="K18" s="400"/>
      <c r="L18" s="400"/>
      <c r="M18" s="728"/>
      <c r="N18" s="400"/>
      <c r="O18" s="750"/>
      <c r="P18" s="750"/>
      <c r="Q18" s="400"/>
      <c r="T18" s="400"/>
      <c r="U18" s="400"/>
      <c r="V18" s="400"/>
      <c r="W18" s="728"/>
      <c r="X18" s="400"/>
      <c r="Y18" s="750"/>
      <c r="Z18" s="750"/>
    </row>
    <row r="19" spans="1:26" ht="15.6" x14ac:dyDescent="0.3">
      <c r="A19" s="400"/>
      <c r="B19" s="400"/>
      <c r="C19" s="728"/>
      <c r="D19" s="400"/>
      <c r="E19" s="750"/>
      <c r="F19" s="750"/>
      <c r="G19" s="400"/>
      <c r="H19" s="743"/>
      <c r="J19" s="400"/>
      <c r="K19" s="400"/>
      <c r="L19" s="400"/>
      <c r="M19" s="728"/>
      <c r="N19" s="400"/>
      <c r="O19" s="750"/>
      <c r="P19" s="750"/>
      <c r="Q19" s="400"/>
      <c r="T19" s="400"/>
      <c r="U19" s="400"/>
      <c r="V19" s="400"/>
      <c r="W19" s="728"/>
      <c r="X19" s="400"/>
      <c r="Y19" s="750"/>
      <c r="Z19" s="750"/>
    </row>
    <row r="20" spans="1:26" ht="15.6" x14ac:dyDescent="0.3">
      <c r="A20" s="743"/>
      <c r="B20" s="743"/>
      <c r="C20" s="745"/>
      <c r="D20" s="743"/>
      <c r="E20" s="746"/>
      <c r="F20" s="746"/>
      <c r="G20" s="743"/>
      <c r="H20" s="743"/>
      <c r="J20" s="400"/>
      <c r="K20" s="400"/>
      <c r="L20" s="400"/>
      <c r="M20" s="728"/>
      <c r="N20" s="400"/>
      <c r="O20" s="750"/>
      <c r="P20" s="750"/>
      <c r="Q20" s="400"/>
      <c r="T20" s="400"/>
      <c r="U20" s="400"/>
      <c r="V20" s="400"/>
      <c r="W20" s="728"/>
      <c r="X20" s="400"/>
      <c r="Y20" s="750"/>
      <c r="Z20" s="750"/>
    </row>
    <row r="21" spans="1:26" ht="15.6" x14ac:dyDescent="0.3">
      <c r="A21" s="747"/>
      <c r="B21" s="747"/>
      <c r="C21" s="748"/>
      <c r="D21" s="747"/>
      <c r="E21" s="749"/>
      <c r="F21" s="749"/>
      <c r="G21" s="747"/>
      <c r="H21" s="743"/>
      <c r="J21" s="400"/>
      <c r="K21" s="400"/>
      <c r="L21" s="400"/>
      <c r="M21" s="728"/>
      <c r="N21" s="400"/>
      <c r="O21" s="750"/>
      <c r="P21" s="750"/>
      <c r="Q21" s="400"/>
      <c r="T21" s="400"/>
      <c r="U21" s="400"/>
      <c r="V21" s="400"/>
      <c r="W21" s="728"/>
      <c r="X21" s="400"/>
      <c r="Y21" s="750"/>
      <c r="Z21" s="750"/>
    </row>
    <row r="22" spans="1:26" ht="15.6" x14ac:dyDescent="0.3">
      <c r="A22" s="400"/>
      <c r="B22" s="400"/>
      <c r="C22" s="728"/>
      <c r="D22" s="400"/>
      <c r="E22" s="750"/>
      <c r="F22" s="750"/>
      <c r="G22" s="400"/>
      <c r="H22" s="743"/>
      <c r="J22" s="400"/>
      <c r="K22" s="400"/>
      <c r="L22" s="400"/>
      <c r="M22" s="728"/>
      <c r="N22" s="400"/>
      <c r="O22" s="750"/>
      <c r="P22" s="750"/>
      <c r="Q22" s="400"/>
      <c r="T22" s="400"/>
      <c r="U22" s="400"/>
      <c r="V22" s="400"/>
      <c r="W22" s="728"/>
      <c r="X22" s="400"/>
      <c r="Y22" s="750"/>
      <c r="Z22" s="750"/>
    </row>
    <row r="23" spans="1:26" ht="15.6" x14ac:dyDescent="0.3">
      <c r="A23" s="400"/>
      <c r="B23" s="400"/>
      <c r="C23" s="728"/>
      <c r="D23" s="400"/>
      <c r="E23" s="750"/>
      <c r="F23" s="750"/>
      <c r="G23" s="400"/>
      <c r="H23" s="743"/>
      <c r="J23" s="400"/>
      <c r="K23" s="400"/>
      <c r="L23" s="400"/>
      <c r="M23" s="728"/>
      <c r="N23" s="400"/>
      <c r="O23" s="750"/>
      <c r="P23" s="750"/>
      <c r="Q23" s="400"/>
      <c r="T23" s="400"/>
      <c r="U23" s="400"/>
      <c r="V23" s="400"/>
      <c r="W23" s="728"/>
      <c r="X23" s="400"/>
      <c r="Y23" s="750"/>
      <c r="Z23" s="750"/>
    </row>
    <row r="24" spans="1:26" ht="15.6" x14ac:dyDescent="0.3">
      <c r="A24" s="400"/>
      <c r="B24" s="400"/>
      <c r="C24" s="728"/>
      <c r="D24" s="400"/>
      <c r="E24" s="750"/>
      <c r="F24" s="750"/>
      <c r="G24" s="400"/>
      <c r="H24" s="743"/>
      <c r="J24" s="400"/>
      <c r="K24" s="400"/>
      <c r="L24" s="400"/>
      <c r="M24" s="728"/>
      <c r="N24" s="400"/>
      <c r="O24" s="750"/>
      <c r="P24" s="750"/>
      <c r="Q24" s="400"/>
      <c r="T24" s="400"/>
      <c r="U24" s="400"/>
      <c r="V24" s="400"/>
      <c r="W24" s="728"/>
      <c r="X24" s="400"/>
      <c r="Y24" s="750"/>
      <c r="Z24" s="750"/>
    </row>
    <row r="25" spans="1:26" ht="15.6" x14ac:dyDescent="0.3">
      <c r="A25" s="400"/>
      <c r="B25" s="400"/>
      <c r="C25" s="728"/>
      <c r="D25" s="400"/>
      <c r="E25" s="750"/>
      <c r="F25" s="750"/>
      <c r="G25" s="400"/>
      <c r="H25" s="743"/>
      <c r="J25" s="400"/>
      <c r="K25" s="400"/>
      <c r="L25" s="400"/>
      <c r="M25" s="728"/>
      <c r="N25" s="400"/>
      <c r="O25" s="750"/>
      <c r="P25" s="750"/>
      <c r="Q25" s="400"/>
      <c r="T25" s="400"/>
      <c r="U25" s="400"/>
      <c r="V25" s="400"/>
      <c r="W25" s="728"/>
      <c r="X25" s="400"/>
      <c r="Y25" s="750"/>
      <c r="Z25" s="750"/>
    </row>
    <row r="26" spans="1:26" ht="15.6" x14ac:dyDescent="0.3">
      <c r="A26" s="400"/>
      <c r="B26" s="400"/>
      <c r="C26" s="728"/>
      <c r="D26" s="400"/>
      <c r="E26" s="750"/>
      <c r="F26" s="750"/>
      <c r="G26" s="400"/>
      <c r="H26" s="743"/>
      <c r="J26" s="400"/>
      <c r="K26" s="743"/>
      <c r="L26" s="743"/>
      <c r="M26" s="745"/>
      <c r="N26" s="743"/>
      <c r="O26" s="746"/>
      <c r="P26" s="746"/>
      <c r="Q26" s="743"/>
      <c r="T26" s="400"/>
      <c r="U26" s="400"/>
      <c r="V26" s="400"/>
      <c r="W26" s="728"/>
      <c r="X26" s="400"/>
      <c r="Y26" s="750"/>
      <c r="Z26" s="750"/>
    </row>
    <row r="27" spans="1:26" ht="15.6" x14ac:dyDescent="0.3">
      <c r="A27" s="400"/>
      <c r="B27" s="400"/>
      <c r="C27" s="728"/>
      <c r="D27" s="400"/>
      <c r="E27" s="750"/>
      <c r="F27" s="750"/>
      <c r="G27" s="400"/>
      <c r="H27" s="747"/>
      <c r="J27" s="400"/>
      <c r="K27" s="747"/>
      <c r="L27" s="747"/>
      <c r="M27" s="748"/>
      <c r="N27" s="747"/>
      <c r="O27" s="749"/>
      <c r="P27" s="749"/>
      <c r="Q27" s="747"/>
      <c r="T27" s="400"/>
      <c r="U27" s="400"/>
      <c r="V27" s="400"/>
      <c r="W27" s="728"/>
      <c r="X27" s="400"/>
      <c r="Y27" s="750"/>
      <c r="Z27" s="750"/>
    </row>
    <row r="28" spans="1:26" ht="15.6" x14ac:dyDescent="0.3">
      <c r="A28" s="400"/>
      <c r="B28" s="400"/>
      <c r="C28" s="728"/>
      <c r="D28" s="400"/>
      <c r="E28" s="750"/>
      <c r="F28" s="750"/>
      <c r="G28" s="400"/>
      <c r="H28" s="400"/>
      <c r="J28" s="400"/>
      <c r="K28" s="400"/>
      <c r="L28" s="400"/>
      <c r="M28" s="728"/>
      <c r="N28" s="400"/>
      <c r="O28" s="750"/>
      <c r="P28" s="750"/>
      <c r="Q28" s="400"/>
      <c r="T28" s="400"/>
      <c r="U28" s="400"/>
      <c r="V28" s="400"/>
      <c r="W28" s="728"/>
      <c r="X28" s="400"/>
      <c r="Y28" s="750"/>
      <c r="Z28" s="750"/>
    </row>
    <row r="29" spans="1:26" ht="15.6" x14ac:dyDescent="0.3">
      <c r="A29" s="400"/>
      <c r="B29" s="400"/>
      <c r="C29" s="728"/>
      <c r="D29" s="400"/>
      <c r="E29" s="750"/>
      <c r="F29" s="750"/>
      <c r="G29" s="400"/>
      <c r="H29" s="400"/>
      <c r="J29" s="400"/>
      <c r="K29" s="400"/>
      <c r="L29" s="400"/>
      <c r="M29" s="728"/>
      <c r="N29" s="400"/>
      <c r="O29" s="750"/>
      <c r="P29" s="750"/>
      <c r="Q29" s="400"/>
      <c r="T29" s="400"/>
      <c r="U29" s="400"/>
      <c r="V29" s="400"/>
      <c r="W29" s="728"/>
      <c r="X29" s="400"/>
      <c r="Y29" s="750"/>
      <c r="Z29" s="750"/>
    </row>
    <row r="30" spans="1:26" ht="15.6" x14ac:dyDescent="0.3">
      <c r="A30" s="400"/>
      <c r="B30" s="400"/>
      <c r="C30" s="728"/>
      <c r="D30" s="400"/>
      <c r="E30" s="750"/>
      <c r="F30" s="750"/>
      <c r="G30" s="400"/>
      <c r="H30" s="400"/>
      <c r="J30" s="400"/>
      <c r="K30" s="743"/>
      <c r="L30" s="743"/>
      <c r="M30" s="745"/>
      <c r="N30" s="743"/>
      <c r="O30" s="746"/>
      <c r="P30" s="746"/>
      <c r="Q30" s="743"/>
      <c r="T30" s="400"/>
      <c r="U30" s="400"/>
      <c r="V30" s="400"/>
      <c r="W30" s="728"/>
      <c r="X30" s="400"/>
      <c r="Y30" s="750"/>
      <c r="Z30" s="750"/>
    </row>
    <row r="31" spans="1:26" ht="15.6" x14ac:dyDescent="0.3">
      <c r="A31" s="400"/>
      <c r="B31" s="400"/>
      <c r="C31" s="728"/>
      <c r="D31" s="400"/>
      <c r="E31" s="750"/>
      <c r="F31" s="750"/>
      <c r="G31" s="400"/>
      <c r="H31" s="400"/>
      <c r="J31" s="400"/>
      <c r="K31" s="747"/>
      <c r="L31" s="747"/>
      <c r="M31" s="748"/>
      <c r="N31" s="747"/>
      <c r="O31" s="749"/>
      <c r="P31" s="749"/>
      <c r="Q31" s="747"/>
      <c r="T31" s="400"/>
      <c r="U31" s="400"/>
      <c r="V31" s="400"/>
      <c r="W31" s="728"/>
      <c r="X31" s="400"/>
      <c r="Y31" s="750"/>
      <c r="Z31" s="750"/>
    </row>
    <row r="32" spans="1:26" ht="15.6" x14ac:dyDescent="0.3">
      <c r="A32" s="743"/>
      <c r="B32" s="743"/>
      <c r="C32" s="745"/>
      <c r="D32" s="743"/>
      <c r="E32" s="746"/>
      <c r="F32" s="746"/>
      <c r="G32" s="743"/>
      <c r="H32" s="400"/>
      <c r="J32" s="400"/>
      <c r="K32" s="400"/>
      <c r="L32" s="400"/>
      <c r="M32" s="728"/>
      <c r="N32" s="400"/>
      <c r="O32" s="750"/>
      <c r="P32" s="750"/>
      <c r="Q32" s="400"/>
      <c r="T32" s="400"/>
      <c r="U32" s="400"/>
      <c r="V32" s="400"/>
      <c r="W32" s="728"/>
      <c r="X32" s="400"/>
      <c r="Y32" s="750"/>
      <c r="Z32" s="750"/>
    </row>
    <row r="33" spans="1:26" ht="15.6" x14ac:dyDescent="0.3">
      <c r="A33" s="743"/>
      <c r="B33" s="743"/>
      <c r="C33" s="745"/>
      <c r="D33" s="743"/>
      <c r="E33" s="746"/>
      <c r="F33" s="746"/>
      <c r="G33" s="743"/>
      <c r="H33" s="400"/>
      <c r="J33" s="400"/>
      <c r="K33" s="400"/>
      <c r="L33" s="400"/>
      <c r="M33" s="728"/>
      <c r="N33" s="400"/>
      <c r="O33" s="750"/>
      <c r="P33" s="750"/>
      <c r="Q33" s="400"/>
      <c r="T33" s="400"/>
      <c r="U33" s="400"/>
      <c r="V33" s="400"/>
      <c r="W33" s="728"/>
      <c r="X33" s="400"/>
      <c r="Y33" s="750"/>
      <c r="Z33" s="750"/>
    </row>
    <row r="34" spans="1:26" ht="15.6" x14ac:dyDescent="0.3">
      <c r="A34" s="747"/>
      <c r="B34" s="747"/>
      <c r="C34" s="748"/>
      <c r="D34" s="747"/>
      <c r="E34" s="749"/>
      <c r="F34" s="749"/>
      <c r="G34" s="747"/>
      <c r="H34" s="400"/>
      <c r="J34" s="400"/>
      <c r="K34" s="400"/>
      <c r="L34" s="400"/>
      <c r="M34" s="728"/>
      <c r="N34" s="400"/>
      <c r="O34" s="750"/>
      <c r="P34" s="750"/>
      <c r="Q34" s="400"/>
      <c r="T34" s="400"/>
      <c r="U34" s="400"/>
      <c r="V34" s="400"/>
      <c r="W34" s="728"/>
      <c r="X34" s="400"/>
      <c r="Y34" s="750"/>
      <c r="Z34" s="750"/>
    </row>
    <row r="35" spans="1:26" ht="15.6" x14ac:dyDescent="0.3">
      <c r="A35" s="400"/>
      <c r="B35" s="400"/>
      <c r="C35" s="728"/>
      <c r="D35" s="400"/>
      <c r="E35" s="750"/>
      <c r="F35" s="750"/>
      <c r="G35" s="400"/>
      <c r="H35" s="743"/>
      <c r="J35" s="400"/>
      <c r="K35" s="400"/>
      <c r="L35" s="400"/>
      <c r="M35" s="728"/>
      <c r="N35" s="400"/>
      <c r="O35" s="750"/>
      <c r="P35" s="750"/>
      <c r="Q35" s="400"/>
      <c r="T35" s="400"/>
      <c r="U35" s="400"/>
      <c r="V35" s="400"/>
      <c r="W35" s="728"/>
      <c r="X35" s="400"/>
      <c r="Y35" s="750"/>
      <c r="Z35" s="750"/>
    </row>
    <row r="36" spans="1:26" ht="15.6" x14ac:dyDescent="0.3">
      <c r="A36" s="400"/>
      <c r="B36" s="400"/>
      <c r="C36" s="728"/>
      <c r="D36" s="400"/>
      <c r="E36" s="750"/>
      <c r="F36" s="750"/>
      <c r="G36" s="400"/>
      <c r="H36" s="747"/>
      <c r="J36" s="400"/>
      <c r="K36" s="400"/>
      <c r="L36" s="400"/>
      <c r="M36" s="728"/>
      <c r="N36" s="400"/>
      <c r="O36" s="750"/>
      <c r="P36" s="750"/>
      <c r="Q36" s="400"/>
      <c r="T36" s="400"/>
      <c r="U36" s="400"/>
      <c r="V36" s="400"/>
      <c r="W36" s="728"/>
      <c r="X36" s="400"/>
      <c r="Y36" s="750"/>
      <c r="Z36" s="750"/>
    </row>
    <row r="37" spans="1:26" ht="15.6" x14ac:dyDescent="0.3">
      <c r="A37" s="400"/>
      <c r="B37" s="400"/>
      <c r="C37" s="728"/>
      <c r="D37" s="400"/>
      <c r="E37" s="750"/>
      <c r="F37" s="750"/>
      <c r="G37" s="400"/>
      <c r="H37" s="400"/>
      <c r="J37" s="400"/>
      <c r="K37" s="400"/>
      <c r="L37" s="400"/>
      <c r="M37" s="728"/>
      <c r="N37" s="400"/>
      <c r="O37" s="750"/>
      <c r="P37" s="750"/>
      <c r="Q37" s="400"/>
      <c r="T37" s="400"/>
      <c r="U37" s="400"/>
      <c r="V37" s="400"/>
      <c r="W37" s="728"/>
      <c r="X37" s="400"/>
      <c r="Y37" s="750"/>
      <c r="Z37" s="750"/>
    </row>
    <row r="38" spans="1:26" ht="15.6" x14ac:dyDescent="0.3">
      <c r="A38" s="400"/>
      <c r="B38" s="400"/>
      <c r="C38" s="728"/>
      <c r="D38" s="400"/>
      <c r="E38" s="750"/>
      <c r="F38" s="750"/>
      <c r="G38" s="400"/>
      <c r="H38" s="400"/>
      <c r="J38" s="400"/>
      <c r="K38" s="400"/>
      <c r="L38" s="400"/>
      <c r="M38" s="728"/>
      <c r="N38" s="400"/>
      <c r="O38" s="750"/>
      <c r="P38" s="750"/>
      <c r="Q38" s="400"/>
      <c r="T38" s="400"/>
      <c r="U38" s="400"/>
      <c r="V38" s="400"/>
      <c r="W38" s="728"/>
      <c r="X38" s="400"/>
      <c r="Y38" s="750"/>
      <c r="Z38" s="750"/>
    </row>
    <row r="39" spans="1:26" ht="15.6" x14ac:dyDescent="0.3">
      <c r="A39" s="400"/>
      <c r="B39" s="400"/>
      <c r="C39" s="728"/>
      <c r="D39" s="400"/>
      <c r="E39" s="750"/>
      <c r="F39" s="750"/>
      <c r="G39" s="400"/>
      <c r="H39" s="400"/>
      <c r="J39" s="400"/>
      <c r="K39" s="400"/>
      <c r="L39" s="400"/>
      <c r="M39" s="728"/>
      <c r="N39" s="400"/>
      <c r="O39" s="750"/>
      <c r="P39" s="750"/>
      <c r="Q39" s="400"/>
      <c r="T39" s="400"/>
      <c r="U39" s="400"/>
      <c r="V39" s="400"/>
      <c r="W39" s="728"/>
      <c r="X39" s="400"/>
      <c r="Y39" s="750"/>
      <c r="Z39" s="750"/>
    </row>
    <row r="40" spans="1:26" ht="15.6" x14ac:dyDescent="0.3">
      <c r="A40" s="400"/>
      <c r="B40" s="400"/>
      <c r="C40" s="728"/>
      <c r="D40" s="400"/>
      <c r="E40" s="750"/>
      <c r="F40" s="750"/>
      <c r="G40" s="400"/>
      <c r="H40" s="400"/>
      <c r="J40" s="400"/>
      <c r="K40" s="400"/>
      <c r="L40" s="400"/>
      <c r="M40" s="728"/>
      <c r="N40" s="400"/>
      <c r="O40" s="750"/>
      <c r="P40" s="750"/>
      <c r="Q40" s="400"/>
      <c r="T40" s="400"/>
      <c r="U40" s="400"/>
      <c r="V40" s="400"/>
      <c r="W40" s="728"/>
      <c r="X40" s="400"/>
      <c r="Y40" s="750"/>
      <c r="Z40" s="750"/>
    </row>
    <row r="41" spans="1:26" ht="15.6" x14ac:dyDescent="0.3">
      <c r="A41" s="400"/>
      <c r="B41" s="400"/>
      <c r="C41" s="728"/>
      <c r="D41" s="400"/>
      <c r="E41" s="750"/>
      <c r="F41" s="750"/>
      <c r="G41" s="400"/>
      <c r="H41" s="400"/>
      <c r="J41" s="400"/>
      <c r="K41" s="400"/>
      <c r="L41" s="400"/>
      <c r="M41" s="728"/>
      <c r="N41" s="400"/>
      <c r="O41" s="750"/>
      <c r="P41" s="750"/>
      <c r="Q41" s="400"/>
      <c r="T41" s="400"/>
      <c r="U41" s="400"/>
      <c r="V41" s="400"/>
      <c r="W41" s="728"/>
      <c r="X41" s="400"/>
      <c r="Y41" s="750"/>
      <c r="Z41" s="750"/>
    </row>
    <row r="42" spans="1:26" ht="15.6" x14ac:dyDescent="0.3">
      <c r="A42" s="400"/>
      <c r="B42" s="400"/>
      <c r="C42" s="728"/>
      <c r="D42" s="400"/>
      <c r="E42" s="750"/>
      <c r="F42" s="750"/>
      <c r="G42" s="400"/>
      <c r="H42" s="400"/>
      <c r="J42" s="400"/>
      <c r="K42" s="400"/>
      <c r="L42" s="400"/>
      <c r="M42" s="728"/>
      <c r="N42" s="400"/>
      <c r="O42" s="750"/>
      <c r="P42" s="750"/>
      <c r="Q42" s="400"/>
      <c r="T42" s="400"/>
      <c r="U42" s="400"/>
      <c r="V42" s="400"/>
      <c r="W42" s="728"/>
      <c r="X42" s="400"/>
      <c r="Y42" s="750"/>
      <c r="Z42" s="750"/>
    </row>
    <row r="43" spans="1:26" ht="15.6" x14ac:dyDescent="0.3">
      <c r="A43" s="400"/>
      <c r="B43" s="400"/>
      <c r="C43" s="728"/>
      <c r="D43" s="400"/>
      <c r="E43" s="750"/>
      <c r="F43" s="750"/>
      <c r="G43" s="400"/>
      <c r="H43" s="400"/>
      <c r="J43" s="400"/>
      <c r="K43" s="400"/>
      <c r="L43" s="400"/>
      <c r="M43" s="728"/>
      <c r="N43" s="400"/>
      <c r="O43" s="750"/>
      <c r="P43" s="750"/>
      <c r="Q43" s="400"/>
      <c r="T43" s="400"/>
      <c r="U43" s="400"/>
      <c r="V43" s="400"/>
      <c r="W43" s="728"/>
      <c r="X43" s="400"/>
      <c r="Y43" s="750"/>
      <c r="Z43" s="750"/>
    </row>
    <row r="44" spans="1:26" ht="15.6" x14ac:dyDescent="0.3">
      <c r="A44" s="743"/>
      <c r="B44" s="743"/>
      <c r="C44" s="745"/>
      <c r="D44" s="743"/>
      <c r="E44" s="746"/>
      <c r="F44" s="746"/>
      <c r="G44" s="743"/>
      <c r="H44" s="400"/>
      <c r="J44" s="400"/>
      <c r="K44" s="400"/>
      <c r="L44" s="400"/>
      <c r="M44" s="728"/>
      <c r="N44" s="400"/>
      <c r="O44" s="750"/>
      <c r="P44" s="750"/>
      <c r="Q44" s="400"/>
      <c r="T44" s="400"/>
      <c r="U44" s="400"/>
      <c r="V44" s="400"/>
      <c r="W44" s="728"/>
      <c r="X44" s="400"/>
      <c r="Y44" s="750"/>
      <c r="Z44" s="750"/>
    </row>
    <row r="45" spans="1:26" ht="15.6" x14ac:dyDescent="0.3">
      <c r="A45" s="747"/>
      <c r="B45" s="747"/>
      <c r="C45" s="748"/>
      <c r="D45" s="747"/>
      <c r="E45" s="749"/>
      <c r="F45" s="749"/>
      <c r="G45" s="747"/>
      <c r="H45" s="400"/>
      <c r="J45" s="400"/>
      <c r="K45" s="400"/>
      <c r="L45" s="400"/>
      <c r="M45" s="728"/>
      <c r="N45" s="400"/>
      <c r="O45" s="750"/>
      <c r="P45" s="750"/>
      <c r="Q45" s="400"/>
      <c r="T45" s="400"/>
      <c r="U45" s="400"/>
      <c r="V45" s="400"/>
      <c r="W45" s="728"/>
      <c r="X45" s="400"/>
      <c r="Y45" s="750"/>
      <c r="Z45" s="750"/>
    </row>
    <row r="46" spans="1:26" ht="15.6" x14ac:dyDescent="0.3">
      <c r="A46" s="400"/>
      <c r="B46" s="400"/>
      <c r="C46" s="728"/>
      <c r="D46" s="400"/>
      <c r="E46" s="750"/>
      <c r="F46" s="750"/>
      <c r="G46" s="400"/>
      <c r="H46" s="400"/>
      <c r="J46" s="400"/>
      <c r="K46" s="400"/>
      <c r="L46" s="400"/>
      <c r="M46" s="728"/>
      <c r="N46" s="400"/>
      <c r="O46" s="750"/>
      <c r="P46" s="750"/>
      <c r="Q46" s="400"/>
      <c r="T46" s="400"/>
      <c r="U46" s="400"/>
      <c r="V46" s="400"/>
      <c r="W46" s="728"/>
      <c r="X46" s="400"/>
      <c r="Y46" s="750"/>
      <c r="Z46" s="750"/>
    </row>
    <row r="47" spans="1:26" ht="15.6" x14ac:dyDescent="0.3">
      <c r="A47" s="400"/>
      <c r="B47" s="400"/>
      <c r="C47" s="728"/>
      <c r="D47" s="400"/>
      <c r="E47" s="750"/>
      <c r="F47" s="750"/>
      <c r="G47" s="400"/>
      <c r="H47" s="400"/>
      <c r="J47" s="400"/>
      <c r="K47" s="400"/>
      <c r="L47" s="400"/>
      <c r="M47" s="728"/>
      <c r="N47" s="400"/>
      <c r="O47" s="750"/>
      <c r="P47" s="750"/>
      <c r="Q47" s="400"/>
      <c r="T47" s="400"/>
      <c r="U47" s="743"/>
      <c r="V47" s="743"/>
      <c r="W47" s="745"/>
      <c r="X47" s="743"/>
      <c r="Y47" s="746"/>
      <c r="Z47" s="746"/>
    </row>
    <row r="48" spans="1:26" ht="15.6" x14ac:dyDescent="0.3">
      <c r="A48" s="400"/>
      <c r="B48" s="400"/>
      <c r="C48" s="728"/>
      <c r="D48" s="400"/>
      <c r="E48" s="750"/>
      <c r="F48" s="750"/>
      <c r="G48" s="400"/>
      <c r="H48" s="743"/>
      <c r="J48" s="400"/>
      <c r="K48" s="400"/>
      <c r="L48" s="400"/>
      <c r="M48" s="728"/>
      <c r="N48" s="400"/>
      <c r="O48" s="750"/>
      <c r="P48" s="750"/>
      <c r="Q48" s="400"/>
      <c r="T48" s="400"/>
      <c r="U48" s="747"/>
      <c r="V48" s="747"/>
      <c r="W48" s="748"/>
      <c r="X48" s="747"/>
      <c r="Y48" s="749"/>
      <c r="Z48" s="749"/>
    </row>
    <row r="49" spans="1:26" ht="15.6" x14ac:dyDescent="0.3">
      <c r="A49" s="400"/>
      <c r="B49" s="400"/>
      <c r="C49" s="728"/>
      <c r="D49" s="400"/>
      <c r="E49" s="750"/>
      <c r="F49" s="750"/>
      <c r="G49" s="400"/>
      <c r="H49" s="747"/>
      <c r="J49" s="400"/>
      <c r="K49" s="400"/>
      <c r="L49" s="400"/>
      <c r="M49" s="728"/>
      <c r="N49" s="400"/>
      <c r="O49" s="750"/>
      <c r="P49" s="750"/>
      <c r="Q49" s="400"/>
      <c r="T49" s="400"/>
      <c r="U49" s="400"/>
      <c r="V49" s="400"/>
      <c r="W49" s="728"/>
      <c r="X49" s="400"/>
      <c r="Y49" s="750"/>
      <c r="Z49" s="750"/>
    </row>
    <row r="50" spans="1:26" ht="15.6" x14ac:dyDescent="0.3">
      <c r="A50" s="400"/>
      <c r="B50" s="400"/>
      <c r="C50" s="728"/>
      <c r="D50" s="400"/>
      <c r="E50" s="750"/>
      <c r="F50" s="750"/>
      <c r="G50" s="400"/>
      <c r="H50" s="400"/>
      <c r="J50" s="400"/>
      <c r="K50" s="400"/>
      <c r="L50" s="400"/>
      <c r="M50" s="728"/>
      <c r="N50" s="400"/>
      <c r="O50" s="750"/>
      <c r="P50" s="750"/>
      <c r="Q50" s="400"/>
      <c r="T50" s="400"/>
      <c r="U50" s="400"/>
      <c r="V50" s="400"/>
      <c r="W50" s="728"/>
      <c r="X50" s="400"/>
      <c r="Y50" s="750"/>
      <c r="Z50" s="750"/>
    </row>
    <row r="51" spans="1:26" ht="15.6" x14ac:dyDescent="0.3">
      <c r="A51" s="400"/>
      <c r="B51" s="400"/>
      <c r="C51" s="728"/>
      <c r="D51" s="400"/>
      <c r="E51" s="750"/>
      <c r="F51" s="750"/>
      <c r="G51" s="400"/>
      <c r="H51" s="400"/>
      <c r="J51" s="400"/>
      <c r="K51" s="400"/>
      <c r="L51" s="400"/>
      <c r="M51" s="728"/>
      <c r="N51" s="400"/>
      <c r="O51" s="750"/>
      <c r="P51" s="750"/>
      <c r="Q51" s="400"/>
      <c r="T51" s="400"/>
      <c r="U51" s="400"/>
      <c r="V51" s="400"/>
      <c r="W51" s="728"/>
      <c r="X51" s="400"/>
      <c r="Y51" s="750"/>
      <c r="Z51" s="750"/>
    </row>
    <row r="52" spans="1:26" ht="15.6" x14ac:dyDescent="0.3">
      <c r="A52" s="400"/>
      <c r="B52" s="400"/>
      <c r="C52" s="728"/>
      <c r="D52" s="400"/>
      <c r="E52" s="750"/>
      <c r="F52" s="750"/>
      <c r="G52" s="400"/>
      <c r="H52" s="743"/>
      <c r="J52" s="400"/>
      <c r="K52" s="400"/>
      <c r="L52" s="400"/>
      <c r="M52" s="728"/>
      <c r="N52" s="400"/>
      <c r="O52" s="750"/>
      <c r="P52" s="750"/>
      <c r="Q52" s="400"/>
      <c r="T52" s="400"/>
      <c r="U52" s="400"/>
      <c r="V52" s="400"/>
      <c r="W52" s="728"/>
      <c r="X52" s="400"/>
      <c r="Y52" s="750"/>
      <c r="Z52" s="750"/>
    </row>
    <row r="53" spans="1:26" ht="15.6" x14ac:dyDescent="0.3">
      <c r="A53" s="400"/>
      <c r="B53" s="400"/>
      <c r="C53" s="728"/>
      <c r="D53" s="400"/>
      <c r="E53" s="750"/>
      <c r="F53" s="750"/>
      <c r="G53" s="400"/>
      <c r="H53" s="743"/>
      <c r="J53" s="400"/>
      <c r="K53" s="400"/>
      <c r="L53" s="400"/>
      <c r="M53" s="728"/>
      <c r="N53" s="400"/>
      <c r="O53" s="750"/>
      <c r="P53" s="750"/>
      <c r="Q53" s="400"/>
      <c r="T53" s="400"/>
      <c r="U53" s="400"/>
      <c r="V53" s="400"/>
      <c r="W53" s="728"/>
      <c r="X53" s="400"/>
      <c r="Y53" s="750"/>
      <c r="Z53" s="750"/>
    </row>
    <row r="54" spans="1:26" ht="15.6" x14ac:dyDescent="0.3">
      <c r="A54" s="400"/>
      <c r="B54" s="400"/>
      <c r="C54" s="728"/>
      <c r="D54" s="400"/>
      <c r="E54" s="750"/>
      <c r="F54" s="750"/>
      <c r="G54" s="400"/>
      <c r="H54" s="747"/>
      <c r="J54" s="400"/>
      <c r="K54" s="743"/>
      <c r="L54" s="743"/>
      <c r="M54" s="745"/>
      <c r="N54" s="743"/>
      <c r="O54" s="746"/>
      <c r="P54" s="746"/>
      <c r="Q54" s="743"/>
      <c r="T54" s="400"/>
      <c r="U54" s="400"/>
      <c r="V54" s="400"/>
      <c r="W54" s="728"/>
      <c r="X54" s="400"/>
      <c r="Y54" s="750"/>
      <c r="Z54" s="750"/>
    </row>
    <row r="55" spans="1:26" ht="15.6" x14ac:dyDescent="0.3">
      <c r="A55" s="400"/>
      <c r="B55" s="400"/>
      <c r="C55" s="728"/>
      <c r="D55" s="400"/>
      <c r="E55" s="750"/>
      <c r="F55" s="750"/>
      <c r="G55" s="400"/>
      <c r="H55" s="400"/>
      <c r="J55" s="400"/>
      <c r="K55" s="747"/>
      <c r="L55" s="747"/>
      <c r="M55" s="748"/>
      <c r="N55" s="747"/>
      <c r="O55" s="749"/>
      <c r="P55" s="749"/>
      <c r="Q55" s="747"/>
      <c r="T55" s="400"/>
      <c r="U55" s="400"/>
      <c r="V55" s="400"/>
      <c r="W55" s="728"/>
      <c r="X55" s="400"/>
      <c r="Y55" s="750"/>
      <c r="Z55" s="750"/>
    </row>
    <row r="56" spans="1:26" ht="15.6" x14ac:dyDescent="0.3">
      <c r="A56" s="400"/>
      <c r="B56" s="400"/>
      <c r="C56" s="728"/>
      <c r="D56" s="400"/>
      <c r="E56" s="750"/>
      <c r="F56" s="750"/>
      <c r="G56" s="400"/>
      <c r="H56" s="400"/>
      <c r="J56" s="400"/>
      <c r="K56" s="400"/>
      <c r="L56" s="400"/>
      <c r="M56" s="728"/>
      <c r="N56" s="400"/>
      <c r="O56" s="750"/>
      <c r="P56" s="750"/>
      <c r="Q56" s="400"/>
      <c r="T56" s="400"/>
      <c r="U56" s="400"/>
      <c r="V56" s="400"/>
      <c r="W56" s="728"/>
      <c r="X56" s="400"/>
      <c r="Y56" s="750"/>
      <c r="Z56" s="750"/>
    </row>
    <row r="57" spans="1:26" ht="15.6" x14ac:dyDescent="0.3">
      <c r="A57" s="400"/>
      <c r="B57" s="400"/>
      <c r="C57" s="728"/>
      <c r="D57" s="400"/>
      <c r="E57" s="750"/>
      <c r="F57" s="750"/>
      <c r="G57" s="400"/>
      <c r="H57" s="743"/>
      <c r="J57" s="400"/>
      <c r="K57" s="400"/>
      <c r="L57" s="400"/>
      <c r="M57" s="728"/>
      <c r="N57" s="400"/>
      <c r="O57" s="750"/>
      <c r="P57" s="750"/>
      <c r="Q57" s="400"/>
      <c r="T57" s="400"/>
      <c r="U57" s="743"/>
      <c r="V57" s="743"/>
      <c r="W57" s="745"/>
      <c r="X57" s="743"/>
      <c r="Y57" s="746"/>
      <c r="Z57" s="746"/>
    </row>
    <row r="58" spans="1:26" ht="15.6" x14ac:dyDescent="0.3">
      <c r="A58" s="400"/>
      <c r="B58" s="400"/>
      <c r="C58" s="728"/>
      <c r="D58" s="400"/>
      <c r="E58" s="750"/>
      <c r="F58" s="750"/>
      <c r="G58" s="400"/>
      <c r="H58" s="743"/>
      <c r="J58" s="400"/>
      <c r="K58" s="400"/>
      <c r="L58" s="400"/>
      <c r="M58" s="728"/>
      <c r="N58" s="400"/>
      <c r="O58" s="750"/>
      <c r="P58" s="750"/>
      <c r="Q58" s="400"/>
      <c r="T58" s="400"/>
      <c r="U58" s="743"/>
      <c r="V58" s="743"/>
      <c r="W58" s="745"/>
      <c r="X58" s="743"/>
      <c r="Y58" s="746"/>
      <c r="Z58" s="746"/>
    </row>
    <row r="59" spans="1:26" ht="15.6" x14ac:dyDescent="0.3">
      <c r="A59" s="400"/>
      <c r="B59" s="400"/>
      <c r="C59" s="728"/>
      <c r="D59" s="400"/>
      <c r="E59" s="750"/>
      <c r="F59" s="750"/>
      <c r="G59" s="400"/>
      <c r="H59" s="743"/>
      <c r="J59" s="400"/>
      <c r="K59" s="400"/>
      <c r="L59" s="400"/>
      <c r="M59" s="728"/>
      <c r="N59" s="400"/>
      <c r="O59" s="750"/>
      <c r="P59" s="750"/>
      <c r="Q59" s="400"/>
      <c r="T59" s="400"/>
      <c r="U59" s="747"/>
      <c r="V59" s="747"/>
      <c r="W59" s="748"/>
      <c r="X59" s="747"/>
      <c r="Y59" s="749"/>
      <c r="Z59" s="749"/>
    </row>
    <row r="60" spans="1:26" ht="15.6" x14ac:dyDescent="0.3">
      <c r="A60" s="400"/>
      <c r="B60" s="400"/>
      <c r="C60" s="728"/>
      <c r="D60" s="400"/>
      <c r="E60" s="750"/>
      <c r="F60" s="750"/>
      <c r="G60" s="400"/>
      <c r="H60" s="747"/>
      <c r="J60" s="400"/>
      <c r="K60" s="400"/>
      <c r="L60" s="400"/>
      <c r="M60" s="728"/>
      <c r="N60" s="400"/>
      <c r="O60" s="750"/>
      <c r="P60" s="750"/>
      <c r="Q60" s="400"/>
      <c r="T60" s="400"/>
      <c r="U60" s="400"/>
      <c r="V60" s="400"/>
      <c r="W60" s="728"/>
      <c r="X60" s="400"/>
      <c r="Y60" s="750"/>
      <c r="Z60" s="750"/>
    </row>
    <row r="61" spans="1:26" ht="15.6" x14ac:dyDescent="0.3">
      <c r="A61" s="743"/>
      <c r="B61" s="743"/>
      <c r="C61" s="745"/>
      <c r="D61" s="743"/>
      <c r="E61" s="746"/>
      <c r="F61" s="746"/>
      <c r="G61" s="743"/>
      <c r="H61" s="400"/>
      <c r="J61" s="400"/>
      <c r="K61" s="400"/>
      <c r="L61" s="400"/>
      <c r="M61" s="728"/>
      <c r="N61" s="400"/>
      <c r="O61" s="750"/>
      <c r="P61" s="750"/>
      <c r="Q61" s="400"/>
      <c r="T61" s="400"/>
      <c r="U61" s="400"/>
      <c r="V61" s="400"/>
      <c r="W61" s="728"/>
      <c r="X61" s="400"/>
      <c r="Y61" s="750"/>
      <c r="Z61" s="750"/>
    </row>
    <row r="62" spans="1:26" ht="15.6" x14ac:dyDescent="0.3">
      <c r="A62" s="747"/>
      <c r="B62" s="747"/>
      <c r="C62" s="748"/>
      <c r="D62" s="747"/>
      <c r="E62" s="749"/>
      <c r="F62" s="749"/>
      <c r="G62" s="747"/>
      <c r="H62" s="400"/>
      <c r="J62" s="400"/>
      <c r="K62" s="400"/>
      <c r="L62" s="400"/>
      <c r="M62" s="728"/>
      <c r="N62" s="400"/>
      <c r="O62" s="750"/>
      <c r="P62" s="750"/>
      <c r="Q62" s="400"/>
      <c r="T62" s="400"/>
      <c r="U62" s="400"/>
      <c r="V62" s="400"/>
      <c r="W62" s="728"/>
      <c r="X62" s="400"/>
      <c r="Y62" s="750"/>
      <c r="Z62" s="750"/>
    </row>
    <row r="63" spans="1:26" ht="15.6" x14ac:dyDescent="0.3">
      <c r="A63" s="400"/>
      <c r="B63" s="400"/>
      <c r="C63" s="728"/>
      <c r="D63" s="400"/>
      <c r="E63" s="750"/>
      <c r="F63" s="750"/>
      <c r="G63" s="400"/>
      <c r="H63" s="400"/>
      <c r="J63" s="400"/>
      <c r="K63" s="743"/>
      <c r="L63" s="743"/>
      <c r="M63" s="745"/>
      <c r="N63" s="743"/>
      <c r="O63" s="746"/>
      <c r="P63" s="746"/>
      <c r="Q63" s="743"/>
      <c r="T63" s="400"/>
      <c r="U63" s="400"/>
      <c r="V63" s="400"/>
      <c r="W63" s="728"/>
      <c r="X63" s="400"/>
      <c r="Y63" s="750"/>
      <c r="Z63" s="750"/>
    </row>
    <row r="64" spans="1:26" ht="15.6" x14ac:dyDescent="0.3">
      <c r="A64" s="400"/>
      <c r="B64" s="400"/>
      <c r="C64" s="728"/>
      <c r="D64" s="400"/>
      <c r="E64" s="750"/>
      <c r="F64" s="750"/>
      <c r="G64" s="400"/>
      <c r="H64" s="743"/>
      <c r="J64" s="400"/>
      <c r="K64" s="747"/>
      <c r="L64" s="747"/>
      <c r="M64" s="748"/>
      <c r="N64" s="747"/>
      <c r="O64" s="749"/>
      <c r="P64" s="749"/>
      <c r="Q64" s="747"/>
      <c r="T64" s="400"/>
      <c r="U64" s="400"/>
      <c r="V64" s="400"/>
      <c r="W64" s="728"/>
      <c r="X64" s="400"/>
      <c r="Y64" s="750"/>
      <c r="Z64" s="750"/>
    </row>
    <row r="65" spans="1:26" ht="15.6" x14ac:dyDescent="0.3">
      <c r="A65" s="400"/>
      <c r="B65" s="400"/>
      <c r="C65" s="728"/>
      <c r="D65" s="400"/>
      <c r="E65" s="750"/>
      <c r="F65" s="750"/>
      <c r="G65" s="400"/>
      <c r="H65" s="747"/>
      <c r="J65" s="400"/>
      <c r="K65" s="400"/>
      <c r="L65" s="400"/>
      <c r="M65" s="728"/>
      <c r="N65" s="400"/>
      <c r="O65" s="750"/>
      <c r="P65" s="750"/>
      <c r="Q65" s="400"/>
      <c r="T65" s="400"/>
      <c r="U65" s="400"/>
      <c r="V65" s="400"/>
      <c r="W65" s="728"/>
      <c r="X65" s="400"/>
      <c r="Y65" s="750"/>
      <c r="Z65" s="750"/>
    </row>
    <row r="66" spans="1:26" ht="15.6" x14ac:dyDescent="0.3">
      <c r="A66" s="400"/>
      <c r="B66" s="400"/>
      <c r="C66" s="728"/>
      <c r="D66" s="400"/>
      <c r="E66" s="750"/>
      <c r="F66" s="750"/>
      <c r="G66" s="400"/>
      <c r="H66" s="400"/>
      <c r="J66" s="400"/>
      <c r="K66" s="400"/>
      <c r="L66" s="400"/>
      <c r="M66" s="728"/>
      <c r="N66" s="400"/>
      <c r="O66" s="750"/>
      <c r="P66" s="750"/>
      <c r="Q66" s="400"/>
      <c r="T66" s="400"/>
      <c r="U66" s="400"/>
      <c r="V66" s="400"/>
      <c r="W66" s="728"/>
      <c r="X66" s="400"/>
      <c r="Y66" s="750"/>
      <c r="Z66" s="750"/>
    </row>
    <row r="67" spans="1:26" ht="15.6" x14ac:dyDescent="0.3">
      <c r="A67" s="400"/>
      <c r="B67" s="400"/>
      <c r="C67" s="728"/>
      <c r="D67" s="400"/>
      <c r="E67" s="750"/>
      <c r="F67" s="750"/>
      <c r="G67" s="400"/>
      <c r="H67" s="400"/>
      <c r="J67" s="400"/>
      <c r="K67" s="743"/>
      <c r="L67" s="743"/>
      <c r="M67" s="745"/>
      <c r="N67" s="743"/>
      <c r="O67" s="746"/>
      <c r="P67" s="746"/>
      <c r="Q67" s="743"/>
      <c r="T67" s="400"/>
      <c r="U67" s="400"/>
      <c r="V67" s="400"/>
      <c r="W67" s="728"/>
      <c r="X67" s="400"/>
      <c r="Y67" s="750"/>
      <c r="Z67" s="750"/>
    </row>
    <row r="68" spans="1:26" ht="15.6" x14ac:dyDescent="0.3">
      <c r="A68" s="400"/>
      <c r="B68" s="400"/>
      <c r="C68" s="728"/>
      <c r="D68" s="400"/>
      <c r="E68" s="750"/>
      <c r="F68" s="750"/>
      <c r="G68" s="400"/>
      <c r="H68" s="400"/>
      <c r="J68" s="400"/>
      <c r="K68" s="747"/>
      <c r="L68" s="747"/>
      <c r="M68" s="748"/>
      <c r="N68" s="747"/>
      <c r="O68" s="749"/>
      <c r="P68" s="749"/>
      <c r="Q68" s="747"/>
      <c r="T68" s="400"/>
      <c r="U68" s="743"/>
      <c r="V68" s="743"/>
      <c r="W68" s="745"/>
      <c r="X68" s="743"/>
      <c r="Y68" s="746"/>
      <c r="Z68" s="746"/>
    </row>
    <row r="69" spans="1:26" ht="15.6" x14ac:dyDescent="0.3">
      <c r="A69" s="400"/>
      <c r="B69" s="400"/>
      <c r="C69" s="728"/>
      <c r="D69" s="400"/>
      <c r="E69" s="750"/>
      <c r="F69" s="750"/>
      <c r="G69" s="400"/>
      <c r="H69" s="400"/>
      <c r="J69" s="400"/>
      <c r="K69" s="400"/>
      <c r="L69" s="400"/>
      <c r="M69" s="728"/>
      <c r="N69" s="400"/>
      <c r="O69" s="750"/>
      <c r="P69" s="750"/>
      <c r="Q69" s="400"/>
      <c r="T69" s="400"/>
      <c r="U69" s="743"/>
      <c r="V69" s="743"/>
      <c r="W69" s="745"/>
      <c r="X69" s="743"/>
      <c r="Y69" s="746"/>
      <c r="Z69" s="746"/>
    </row>
    <row r="70" spans="1:26" ht="15.6" x14ac:dyDescent="0.3">
      <c r="A70" s="400"/>
      <c r="B70" s="400"/>
      <c r="C70" s="728"/>
      <c r="D70" s="400"/>
      <c r="E70" s="750"/>
      <c r="F70" s="750"/>
      <c r="G70" s="400"/>
      <c r="H70" s="400"/>
      <c r="J70" s="400"/>
      <c r="K70" s="400"/>
      <c r="L70" s="400"/>
      <c r="M70" s="728"/>
      <c r="N70" s="400"/>
      <c r="O70" s="750"/>
      <c r="P70" s="750"/>
      <c r="Q70" s="400"/>
      <c r="T70" s="400"/>
      <c r="U70" s="747"/>
      <c r="V70" s="747"/>
      <c r="W70" s="748"/>
      <c r="X70" s="747"/>
      <c r="Y70" s="749"/>
      <c r="Z70" s="749"/>
    </row>
    <row r="71" spans="1:26" ht="15.6" x14ac:dyDescent="0.3">
      <c r="A71" s="400"/>
      <c r="B71" s="400"/>
      <c r="C71" s="728"/>
      <c r="D71" s="400"/>
      <c r="E71" s="750"/>
      <c r="F71" s="750"/>
      <c r="G71" s="400"/>
      <c r="H71" s="743"/>
      <c r="J71" s="400"/>
      <c r="K71" s="743"/>
      <c r="L71" s="743"/>
      <c r="M71" s="745"/>
      <c r="N71" s="743"/>
      <c r="O71" s="746"/>
      <c r="P71" s="746"/>
      <c r="Q71" s="743"/>
      <c r="T71" s="400"/>
      <c r="U71" s="400"/>
      <c r="V71" s="400"/>
      <c r="W71" s="728"/>
      <c r="X71" s="400"/>
      <c r="Y71" s="750"/>
      <c r="Z71" s="750"/>
    </row>
    <row r="72" spans="1:26" ht="15.6" x14ac:dyDescent="0.3">
      <c r="A72" s="400"/>
      <c r="B72" s="400"/>
      <c r="C72" s="728"/>
      <c r="D72" s="400"/>
      <c r="E72" s="750"/>
      <c r="F72" s="750"/>
      <c r="G72" s="400"/>
      <c r="H72" s="747"/>
      <c r="J72" s="400"/>
      <c r="K72" s="743"/>
      <c r="L72" s="743"/>
      <c r="M72" s="745"/>
      <c r="N72" s="743"/>
      <c r="O72" s="746"/>
      <c r="P72" s="746"/>
      <c r="Q72" s="743"/>
      <c r="T72" s="400"/>
      <c r="U72" s="400"/>
      <c r="V72" s="400"/>
      <c r="W72" s="728"/>
      <c r="X72" s="400"/>
      <c r="Y72" s="750"/>
      <c r="Z72" s="750"/>
    </row>
    <row r="73" spans="1:26" ht="15.6" x14ac:dyDescent="0.3">
      <c r="A73" s="400"/>
      <c r="B73" s="400"/>
      <c r="C73" s="728"/>
      <c r="D73" s="400"/>
      <c r="E73" s="750"/>
      <c r="F73" s="750"/>
      <c r="G73" s="400"/>
      <c r="H73" s="400"/>
      <c r="J73" s="400"/>
      <c r="K73" s="747"/>
      <c r="L73" s="747"/>
      <c r="M73" s="748"/>
      <c r="N73" s="747"/>
      <c r="O73" s="749"/>
      <c r="P73" s="749"/>
      <c r="Q73" s="747"/>
      <c r="T73" s="400"/>
      <c r="U73" s="743"/>
      <c r="V73" s="743"/>
      <c r="W73" s="745"/>
      <c r="X73" s="743"/>
      <c r="Y73" s="746"/>
      <c r="Z73" s="746"/>
    </row>
    <row r="74" spans="1:26" ht="15.6" x14ac:dyDescent="0.3">
      <c r="A74" s="400"/>
      <c r="B74" s="400"/>
      <c r="C74" s="728"/>
      <c r="D74" s="400"/>
      <c r="E74" s="750"/>
      <c r="F74" s="750"/>
      <c r="G74" s="400"/>
      <c r="H74" s="400"/>
      <c r="J74" s="400"/>
      <c r="K74" s="400"/>
      <c r="L74" s="400"/>
      <c r="M74" s="728"/>
      <c r="N74" s="400"/>
      <c r="O74" s="750"/>
      <c r="P74" s="750"/>
      <c r="Q74" s="400"/>
      <c r="T74" s="400"/>
      <c r="U74" s="743"/>
      <c r="V74" s="743"/>
      <c r="W74" s="745"/>
      <c r="X74" s="743"/>
      <c r="Y74" s="746"/>
      <c r="Z74" s="746"/>
    </row>
    <row r="75" spans="1:26" ht="15.6" x14ac:dyDescent="0.3">
      <c r="A75" s="400"/>
      <c r="B75" s="400"/>
      <c r="C75" s="728"/>
      <c r="D75" s="400"/>
      <c r="E75" s="750"/>
      <c r="F75" s="750"/>
      <c r="G75" s="400"/>
      <c r="H75" s="743"/>
      <c r="J75" s="400"/>
      <c r="K75" s="400"/>
      <c r="L75" s="400"/>
      <c r="M75" s="728"/>
      <c r="N75" s="400"/>
      <c r="O75" s="750"/>
      <c r="P75" s="750"/>
      <c r="Q75" s="400"/>
      <c r="T75" s="400"/>
      <c r="U75" s="747"/>
      <c r="V75" s="747"/>
      <c r="W75" s="748"/>
      <c r="X75" s="747"/>
      <c r="Y75" s="749"/>
      <c r="Z75" s="749"/>
    </row>
    <row r="76" spans="1:26" ht="15.6" x14ac:dyDescent="0.3">
      <c r="A76" s="400"/>
      <c r="B76" s="400"/>
      <c r="C76" s="728"/>
      <c r="D76" s="400"/>
      <c r="E76" s="750"/>
      <c r="F76" s="750"/>
      <c r="G76" s="400"/>
      <c r="H76" s="743"/>
      <c r="J76" s="400"/>
      <c r="K76" s="400"/>
      <c r="L76" s="400"/>
      <c r="M76" s="728"/>
      <c r="N76" s="400"/>
      <c r="O76" s="750"/>
      <c r="P76" s="750"/>
      <c r="Q76" s="400"/>
      <c r="T76" s="400"/>
      <c r="U76" s="400"/>
      <c r="V76" s="400"/>
      <c r="W76" s="728"/>
      <c r="X76" s="400"/>
      <c r="Y76" s="750"/>
      <c r="Z76" s="750"/>
    </row>
    <row r="77" spans="1:26" ht="15.6" x14ac:dyDescent="0.3">
      <c r="A77" s="400"/>
      <c r="B77" s="400"/>
      <c r="C77" s="728"/>
      <c r="D77" s="400"/>
      <c r="E77" s="750"/>
      <c r="F77" s="750"/>
      <c r="G77" s="400"/>
      <c r="H77" s="747"/>
      <c r="J77" s="400"/>
      <c r="K77" s="400"/>
      <c r="L77" s="400"/>
      <c r="M77" s="728"/>
      <c r="N77" s="400"/>
      <c r="O77" s="750"/>
      <c r="P77" s="750"/>
      <c r="Q77" s="400"/>
      <c r="T77" s="400"/>
      <c r="U77" s="400"/>
      <c r="V77" s="400"/>
      <c r="W77" s="728"/>
      <c r="X77" s="400"/>
      <c r="Y77" s="750"/>
      <c r="Z77" s="750"/>
    </row>
    <row r="78" spans="1:26" ht="15.6" x14ac:dyDescent="0.3">
      <c r="A78" s="400"/>
      <c r="B78" s="400"/>
      <c r="C78" s="728"/>
      <c r="D78" s="400"/>
      <c r="E78" s="750"/>
      <c r="F78" s="750"/>
      <c r="G78" s="400"/>
      <c r="H78" s="400"/>
      <c r="J78" s="400"/>
      <c r="K78" s="400"/>
      <c r="L78" s="400"/>
      <c r="M78" s="728"/>
      <c r="N78" s="400"/>
      <c r="O78" s="750"/>
      <c r="P78" s="750"/>
      <c r="Q78" s="400"/>
      <c r="T78" s="400"/>
      <c r="U78" s="400"/>
      <c r="V78" s="400"/>
      <c r="W78" s="728"/>
      <c r="X78" s="400"/>
      <c r="Y78" s="750"/>
      <c r="Z78" s="750"/>
    </row>
    <row r="79" spans="1:26" ht="15.6" x14ac:dyDescent="0.3">
      <c r="A79" s="400"/>
      <c r="B79" s="400"/>
      <c r="C79" s="728"/>
      <c r="D79" s="400"/>
      <c r="E79" s="750"/>
      <c r="F79" s="750"/>
      <c r="G79" s="400"/>
      <c r="H79" s="400"/>
      <c r="J79" s="400"/>
      <c r="K79" s="400"/>
      <c r="L79" s="400"/>
      <c r="M79" s="728"/>
      <c r="N79" s="400"/>
      <c r="O79" s="750"/>
      <c r="P79" s="750"/>
      <c r="Q79" s="400"/>
      <c r="T79" s="400"/>
      <c r="U79" s="400"/>
      <c r="V79" s="400"/>
      <c r="W79" s="728"/>
      <c r="X79" s="400"/>
      <c r="Y79" s="750"/>
      <c r="Z79" s="750"/>
    </row>
    <row r="80" spans="1:26" ht="15.6" x14ac:dyDescent="0.3">
      <c r="A80" s="743"/>
      <c r="B80" s="743"/>
      <c r="C80" s="745"/>
      <c r="D80" s="743"/>
      <c r="E80" s="746"/>
      <c r="F80" s="746"/>
      <c r="G80" s="743"/>
      <c r="H80" s="400"/>
      <c r="J80" s="400"/>
      <c r="K80" s="400"/>
      <c r="L80" s="400"/>
      <c r="M80" s="728"/>
      <c r="N80" s="400"/>
      <c r="O80" s="750"/>
      <c r="P80" s="750"/>
      <c r="Q80" s="400"/>
      <c r="T80" s="400"/>
      <c r="U80" s="400"/>
      <c r="V80" s="400"/>
      <c r="W80" s="728"/>
      <c r="X80" s="400"/>
      <c r="Y80" s="750"/>
      <c r="Z80" s="750"/>
    </row>
    <row r="81" spans="1:26" ht="15.6" x14ac:dyDescent="0.3">
      <c r="A81" s="747"/>
      <c r="B81" s="747"/>
      <c r="C81" s="748"/>
      <c r="D81" s="747"/>
      <c r="E81" s="749"/>
      <c r="F81" s="749"/>
      <c r="G81" s="747"/>
      <c r="H81" s="400"/>
      <c r="J81" s="400"/>
      <c r="K81" s="400"/>
      <c r="L81" s="400"/>
      <c r="M81" s="728"/>
      <c r="N81" s="400"/>
      <c r="O81" s="750"/>
      <c r="P81" s="750"/>
      <c r="Q81" s="400"/>
      <c r="T81" s="400"/>
      <c r="U81" s="743"/>
      <c r="V81" s="743"/>
      <c r="W81" s="745"/>
      <c r="X81" s="743"/>
      <c r="Y81" s="746"/>
      <c r="Z81" s="746"/>
    </row>
    <row r="82" spans="1:26" ht="15.6" x14ac:dyDescent="0.3">
      <c r="A82" s="400"/>
      <c r="B82" s="400"/>
      <c r="C82" s="728"/>
      <c r="D82" s="400"/>
      <c r="E82" s="750"/>
      <c r="F82" s="750"/>
      <c r="G82" s="400"/>
      <c r="H82" s="400"/>
      <c r="J82" s="400"/>
      <c r="K82" s="400"/>
      <c r="L82" s="400"/>
      <c r="M82" s="728"/>
      <c r="N82" s="400"/>
      <c r="O82" s="750"/>
      <c r="P82" s="750"/>
      <c r="Q82" s="400"/>
      <c r="T82" s="400"/>
      <c r="U82" s="743"/>
      <c r="V82" s="743"/>
      <c r="W82" s="745"/>
      <c r="X82" s="743"/>
      <c r="Y82" s="746"/>
      <c r="Z82" s="746"/>
    </row>
    <row r="83" spans="1:26" ht="15.6" x14ac:dyDescent="0.3">
      <c r="A83" s="400"/>
      <c r="B83" s="400"/>
      <c r="C83" s="728"/>
      <c r="D83" s="400"/>
      <c r="E83" s="750"/>
      <c r="F83" s="750"/>
      <c r="G83" s="400"/>
      <c r="H83" s="743"/>
      <c r="J83" s="400"/>
      <c r="K83" s="400"/>
      <c r="L83" s="400"/>
      <c r="M83" s="728"/>
      <c r="N83" s="400"/>
      <c r="O83" s="750"/>
      <c r="P83" s="750"/>
      <c r="Q83" s="400"/>
      <c r="T83" s="400"/>
      <c r="U83" s="747"/>
      <c r="V83" s="747"/>
      <c r="W83" s="748"/>
      <c r="X83" s="747"/>
      <c r="Y83" s="749"/>
      <c r="Z83" s="749"/>
    </row>
    <row r="84" spans="1:26" ht="15.6" x14ac:dyDescent="0.3">
      <c r="A84" s="400"/>
      <c r="B84" s="400"/>
      <c r="C84" s="728"/>
      <c r="D84" s="400"/>
      <c r="E84" s="750"/>
      <c r="F84" s="750"/>
      <c r="G84" s="400"/>
      <c r="H84" s="747"/>
      <c r="J84" s="400"/>
      <c r="K84" s="400"/>
      <c r="L84" s="400"/>
      <c r="M84" s="728"/>
      <c r="N84" s="400"/>
      <c r="O84" s="750"/>
      <c r="P84" s="750"/>
      <c r="Q84" s="400"/>
      <c r="T84" s="400"/>
      <c r="U84" s="400"/>
      <c r="V84" s="400"/>
      <c r="W84" s="728"/>
      <c r="X84" s="400"/>
      <c r="Y84" s="750"/>
      <c r="Z84" s="750"/>
    </row>
    <row r="85" spans="1:26" ht="15.6" x14ac:dyDescent="0.3">
      <c r="A85" s="400"/>
      <c r="B85" s="400"/>
      <c r="C85" s="728"/>
      <c r="D85" s="400"/>
      <c r="E85" s="750"/>
      <c r="F85" s="750"/>
      <c r="G85" s="400"/>
      <c r="H85" s="400"/>
      <c r="J85" s="400"/>
      <c r="K85" s="400"/>
      <c r="L85" s="400"/>
      <c r="M85" s="728"/>
      <c r="N85" s="400"/>
      <c r="O85" s="750"/>
      <c r="P85" s="750"/>
      <c r="Q85" s="400"/>
      <c r="T85" s="400"/>
      <c r="U85" s="400"/>
      <c r="V85" s="400"/>
      <c r="W85" s="728"/>
      <c r="X85" s="400"/>
      <c r="Y85" s="750"/>
      <c r="Z85" s="750"/>
    </row>
    <row r="86" spans="1:26" ht="15.6" x14ac:dyDescent="0.3">
      <c r="A86" s="743"/>
      <c r="B86" s="743"/>
      <c r="C86" s="745"/>
      <c r="D86" s="743"/>
      <c r="E86" s="746"/>
      <c r="F86" s="746"/>
      <c r="G86" s="743"/>
      <c r="H86" s="400"/>
      <c r="J86" s="400"/>
      <c r="K86" s="400"/>
      <c r="L86" s="400"/>
      <c r="M86" s="728"/>
      <c r="N86" s="400"/>
      <c r="O86" s="750"/>
      <c r="P86" s="750"/>
      <c r="Q86" s="400"/>
      <c r="T86" s="400"/>
      <c r="U86" s="743"/>
      <c r="V86" s="743"/>
      <c r="W86" s="745"/>
      <c r="X86" s="743"/>
      <c r="Y86" s="746"/>
      <c r="Z86" s="746"/>
    </row>
    <row r="87" spans="1:26" ht="15.6" x14ac:dyDescent="0.3">
      <c r="A87" s="747"/>
      <c r="B87" s="747"/>
      <c r="C87" s="748"/>
      <c r="D87" s="747"/>
      <c r="E87" s="749"/>
      <c r="F87" s="749"/>
      <c r="G87" s="747"/>
      <c r="H87" s="400"/>
      <c r="J87" s="400"/>
      <c r="K87" s="400"/>
      <c r="L87" s="400"/>
      <c r="M87" s="728"/>
      <c r="N87" s="400"/>
      <c r="O87" s="750"/>
      <c r="P87" s="750"/>
      <c r="Q87" s="400"/>
      <c r="T87" s="400"/>
      <c r="U87" s="747"/>
      <c r="V87" s="747"/>
      <c r="W87" s="748"/>
      <c r="X87" s="747"/>
      <c r="Y87" s="749"/>
      <c r="Z87" s="749"/>
    </row>
    <row r="88" spans="1:26" ht="15.6" x14ac:dyDescent="0.3">
      <c r="A88" s="400"/>
      <c r="B88" s="400"/>
      <c r="C88" s="728"/>
      <c r="D88" s="400"/>
      <c r="E88" s="750"/>
      <c r="F88" s="750"/>
      <c r="G88" s="400"/>
      <c r="H88" s="743"/>
      <c r="J88" s="400"/>
      <c r="K88" s="400"/>
      <c r="L88" s="400"/>
      <c r="M88" s="728"/>
      <c r="N88" s="400"/>
      <c r="O88" s="750"/>
      <c r="P88" s="750"/>
      <c r="Q88" s="400"/>
      <c r="T88" s="400"/>
      <c r="U88" s="400"/>
      <c r="V88" s="400"/>
      <c r="W88" s="728"/>
      <c r="X88" s="400"/>
      <c r="Y88" s="750"/>
      <c r="Z88" s="750"/>
    </row>
    <row r="89" spans="1:26" ht="15.6" x14ac:dyDescent="0.3">
      <c r="A89" s="400"/>
      <c r="B89" s="400"/>
      <c r="C89" s="728"/>
      <c r="D89" s="400"/>
      <c r="E89" s="750"/>
      <c r="F89" s="750"/>
      <c r="G89" s="400"/>
      <c r="H89" s="747"/>
      <c r="J89" s="400"/>
      <c r="K89" s="400"/>
      <c r="L89" s="400"/>
      <c r="M89" s="728"/>
      <c r="N89" s="400"/>
      <c r="O89" s="750"/>
      <c r="P89" s="750"/>
      <c r="Q89" s="400"/>
      <c r="T89" s="400"/>
      <c r="U89" s="400"/>
      <c r="V89" s="400"/>
      <c r="W89" s="728"/>
      <c r="X89" s="400"/>
      <c r="Y89" s="750"/>
      <c r="Z89" s="750"/>
    </row>
    <row r="90" spans="1:26" ht="15.6" x14ac:dyDescent="0.3">
      <c r="A90" s="743"/>
      <c r="B90" s="743"/>
      <c r="C90" s="745"/>
      <c r="D90" s="743"/>
      <c r="E90" s="746"/>
      <c r="F90" s="746"/>
      <c r="G90" s="743"/>
      <c r="H90" s="400"/>
      <c r="J90" s="400"/>
      <c r="K90" s="400"/>
      <c r="L90" s="400"/>
      <c r="M90" s="728"/>
      <c r="N90" s="400"/>
      <c r="O90" s="750"/>
      <c r="P90" s="750"/>
      <c r="Q90" s="400"/>
      <c r="T90" s="400"/>
      <c r="U90" s="400"/>
      <c r="V90" s="400"/>
      <c r="W90" s="728"/>
      <c r="X90" s="400"/>
      <c r="Y90" s="750"/>
      <c r="Z90" s="750"/>
    </row>
    <row r="91" spans="1:26" ht="15.6" x14ac:dyDescent="0.3">
      <c r="A91" s="743"/>
      <c r="B91" s="743"/>
      <c r="C91" s="745"/>
      <c r="D91" s="743"/>
      <c r="E91" s="746"/>
      <c r="F91" s="746"/>
      <c r="G91" s="743"/>
      <c r="H91" s="400"/>
      <c r="J91" s="400"/>
      <c r="K91" s="400"/>
      <c r="L91" s="400"/>
      <c r="M91" s="728"/>
      <c r="N91" s="400"/>
      <c r="O91" s="750"/>
      <c r="P91" s="750"/>
      <c r="Q91" s="400"/>
      <c r="T91" s="400"/>
      <c r="U91" s="400"/>
      <c r="V91" s="400"/>
      <c r="W91" s="728"/>
      <c r="X91" s="400"/>
      <c r="Y91" s="750"/>
      <c r="Z91" s="750"/>
    </row>
    <row r="92" spans="1:26" ht="15.6" x14ac:dyDescent="0.3">
      <c r="A92" s="747"/>
      <c r="B92" s="747"/>
      <c r="C92" s="748"/>
      <c r="D92" s="747"/>
      <c r="E92" s="749"/>
      <c r="F92" s="749"/>
      <c r="G92" s="747"/>
      <c r="H92" s="400"/>
      <c r="J92" s="400"/>
      <c r="K92" s="400"/>
      <c r="L92" s="400"/>
      <c r="M92" s="728"/>
      <c r="N92" s="400"/>
      <c r="O92" s="750"/>
      <c r="P92" s="750"/>
      <c r="Q92" s="400"/>
      <c r="T92" s="400"/>
      <c r="U92" s="400"/>
      <c r="V92" s="400"/>
      <c r="W92" s="728"/>
      <c r="X92" s="400"/>
      <c r="Y92" s="750"/>
      <c r="Z92" s="750"/>
    </row>
    <row r="93" spans="1:26" ht="15.6" x14ac:dyDescent="0.3">
      <c r="A93" s="400"/>
      <c r="B93" s="400"/>
      <c r="C93" s="728"/>
      <c r="D93" s="400"/>
      <c r="E93" s="750"/>
      <c r="F93" s="750"/>
      <c r="G93" s="400"/>
      <c r="H93" s="400"/>
      <c r="J93" s="400"/>
      <c r="K93" s="400"/>
      <c r="L93" s="400"/>
      <c r="M93" s="728"/>
      <c r="N93" s="400"/>
      <c r="O93" s="750"/>
      <c r="P93" s="750"/>
      <c r="Q93" s="400"/>
      <c r="T93" s="400"/>
      <c r="U93" s="400"/>
      <c r="V93" s="400"/>
      <c r="W93" s="728"/>
      <c r="X93" s="400"/>
      <c r="Y93" s="750"/>
      <c r="Z93" s="750"/>
    </row>
    <row r="94" spans="1:26" ht="15.6" x14ac:dyDescent="0.3">
      <c r="A94" s="400"/>
      <c r="B94" s="400"/>
      <c r="C94" s="728"/>
      <c r="D94" s="400"/>
      <c r="E94" s="750"/>
      <c r="F94" s="750"/>
      <c r="G94" s="400"/>
      <c r="H94" s="400"/>
      <c r="J94" s="400"/>
      <c r="K94" s="400"/>
      <c r="L94" s="400"/>
      <c r="M94" s="728"/>
      <c r="N94" s="400"/>
      <c r="O94" s="750"/>
      <c r="P94" s="750"/>
      <c r="Q94" s="400"/>
      <c r="T94" s="400"/>
      <c r="U94" s="400"/>
      <c r="V94" s="400"/>
      <c r="W94" s="728"/>
      <c r="X94" s="400"/>
      <c r="Y94" s="750"/>
      <c r="Z94" s="750"/>
    </row>
    <row r="95" spans="1:26" ht="15.6" x14ac:dyDescent="0.3">
      <c r="A95" s="743"/>
      <c r="B95" s="743"/>
      <c r="C95" s="745"/>
      <c r="D95" s="743"/>
      <c r="E95" s="746"/>
      <c r="F95" s="746"/>
      <c r="G95" s="743"/>
      <c r="H95" s="400"/>
      <c r="J95" s="400"/>
      <c r="K95" s="400"/>
      <c r="L95" s="400"/>
      <c r="M95" s="728"/>
      <c r="N95" s="400"/>
      <c r="O95" s="750"/>
      <c r="P95" s="750"/>
      <c r="Q95" s="400"/>
      <c r="T95" s="400"/>
      <c r="U95" s="400"/>
      <c r="V95" s="400"/>
      <c r="W95" s="728"/>
      <c r="X95" s="400"/>
      <c r="Y95" s="750"/>
      <c r="Z95" s="750"/>
    </row>
    <row r="96" spans="1:26" ht="15.6" x14ac:dyDescent="0.3">
      <c r="A96" s="747"/>
      <c r="B96" s="747"/>
      <c r="C96" s="748"/>
      <c r="D96" s="747"/>
      <c r="E96" s="749"/>
      <c r="F96" s="749"/>
      <c r="G96" s="747"/>
      <c r="H96" s="400"/>
      <c r="J96" s="400"/>
      <c r="K96" s="400"/>
      <c r="L96" s="400"/>
      <c r="M96" s="728"/>
      <c r="N96" s="400"/>
      <c r="O96" s="750"/>
      <c r="P96" s="750"/>
      <c r="Q96" s="400"/>
      <c r="T96" s="400"/>
      <c r="U96" s="400"/>
      <c r="V96" s="400"/>
      <c r="W96" s="728"/>
      <c r="X96" s="400"/>
      <c r="Y96" s="750"/>
      <c r="Z96" s="750"/>
    </row>
    <row r="97" spans="1:26" ht="15.6" x14ac:dyDescent="0.3">
      <c r="A97" s="400"/>
      <c r="B97" s="400"/>
      <c r="C97" s="728"/>
      <c r="D97" s="400"/>
      <c r="E97" s="750"/>
      <c r="F97" s="750"/>
      <c r="G97" s="400"/>
      <c r="H97" s="400"/>
      <c r="J97" s="400"/>
      <c r="K97" s="400"/>
      <c r="L97" s="400"/>
      <c r="M97" s="728"/>
      <c r="N97" s="400"/>
      <c r="O97" s="750"/>
      <c r="P97" s="750"/>
      <c r="Q97" s="400"/>
      <c r="T97" s="400"/>
      <c r="U97" s="400"/>
      <c r="V97" s="400"/>
      <c r="W97" s="728"/>
      <c r="X97" s="400"/>
      <c r="Y97" s="750"/>
      <c r="Z97" s="750"/>
    </row>
    <row r="98" spans="1:26" ht="15.6" x14ac:dyDescent="0.3">
      <c r="A98" s="400"/>
      <c r="B98" s="400"/>
      <c r="C98" s="728"/>
      <c r="D98" s="400"/>
      <c r="E98" s="750"/>
      <c r="F98" s="750"/>
      <c r="G98" s="400"/>
      <c r="H98" s="400"/>
      <c r="J98" s="400"/>
      <c r="K98" s="400"/>
      <c r="L98" s="400"/>
      <c r="M98" s="728"/>
      <c r="N98" s="400"/>
      <c r="O98" s="750"/>
      <c r="P98" s="750"/>
      <c r="Q98" s="400"/>
      <c r="T98" s="400"/>
      <c r="U98" s="400"/>
      <c r="V98" s="400"/>
      <c r="W98" s="728"/>
      <c r="X98" s="400"/>
      <c r="Y98" s="750"/>
      <c r="Z98" s="750"/>
    </row>
    <row r="99" spans="1:26" ht="15.6" x14ac:dyDescent="0.3">
      <c r="A99" s="400"/>
      <c r="B99" s="400"/>
      <c r="C99" s="728"/>
      <c r="D99" s="400"/>
      <c r="E99" s="750"/>
      <c r="F99" s="750"/>
      <c r="G99" s="400"/>
      <c r="H99" s="400"/>
      <c r="J99" s="400"/>
      <c r="K99" s="400"/>
      <c r="L99" s="400"/>
      <c r="M99" s="728"/>
      <c r="N99" s="400"/>
      <c r="O99" s="750"/>
      <c r="P99" s="750"/>
      <c r="Q99" s="400"/>
      <c r="T99" s="400"/>
      <c r="U99" s="400"/>
      <c r="V99" s="400"/>
      <c r="W99" s="728"/>
      <c r="X99" s="400"/>
      <c r="Y99" s="750"/>
      <c r="Z99" s="750"/>
    </row>
    <row r="100" spans="1:26" ht="15.6" x14ac:dyDescent="0.3">
      <c r="A100" s="400"/>
      <c r="B100" s="400"/>
      <c r="C100" s="728"/>
      <c r="D100" s="400"/>
      <c r="E100" s="750"/>
      <c r="F100" s="750"/>
      <c r="G100" s="400"/>
      <c r="H100" s="400"/>
      <c r="J100" s="400"/>
      <c r="K100" s="400"/>
      <c r="L100" s="400"/>
      <c r="M100" s="728"/>
      <c r="N100" s="400"/>
      <c r="O100" s="750"/>
      <c r="P100" s="750"/>
      <c r="Q100" s="400"/>
      <c r="T100" s="400"/>
      <c r="U100" s="400"/>
      <c r="V100" s="400"/>
      <c r="W100" s="728"/>
      <c r="X100" s="400"/>
      <c r="Y100" s="750"/>
      <c r="Z100" s="750"/>
    </row>
    <row r="101" spans="1:26" ht="15.6" x14ac:dyDescent="0.3">
      <c r="A101" s="400"/>
      <c r="B101" s="400"/>
      <c r="C101" s="728"/>
      <c r="D101" s="400"/>
      <c r="E101" s="750"/>
      <c r="F101" s="750"/>
      <c r="G101" s="400"/>
      <c r="H101" s="400"/>
      <c r="J101" s="400"/>
      <c r="K101" s="400"/>
      <c r="L101" s="400"/>
      <c r="M101" s="728"/>
      <c r="N101" s="400"/>
      <c r="O101" s="750"/>
      <c r="P101" s="750"/>
      <c r="Q101" s="400"/>
      <c r="T101" s="400"/>
      <c r="U101" s="400"/>
      <c r="V101" s="400"/>
      <c r="W101" s="728"/>
      <c r="X101" s="400"/>
      <c r="Y101" s="750"/>
      <c r="Z101" s="750"/>
    </row>
    <row r="102" spans="1:26" ht="15.6" x14ac:dyDescent="0.3">
      <c r="A102" s="400"/>
      <c r="B102" s="400"/>
      <c r="C102" s="728"/>
      <c r="D102" s="400"/>
      <c r="E102" s="750"/>
      <c r="F102" s="750"/>
      <c r="G102" s="400"/>
      <c r="H102" s="400"/>
      <c r="J102" s="400"/>
      <c r="K102" s="400"/>
      <c r="L102" s="400"/>
      <c r="M102" s="728"/>
      <c r="N102" s="400"/>
      <c r="O102" s="750"/>
      <c r="P102" s="750"/>
      <c r="Q102" s="400"/>
      <c r="T102" s="400"/>
      <c r="U102" s="400"/>
      <c r="V102" s="400"/>
      <c r="W102" s="728"/>
      <c r="X102" s="400"/>
      <c r="Y102" s="750"/>
      <c r="Z102" s="750"/>
    </row>
    <row r="103" spans="1:26" ht="15.6" x14ac:dyDescent="0.3">
      <c r="A103" s="743"/>
      <c r="B103" s="743"/>
      <c r="C103" s="745"/>
      <c r="D103" s="743"/>
      <c r="E103" s="746"/>
      <c r="F103" s="746"/>
      <c r="G103" s="743"/>
      <c r="H103" s="400"/>
      <c r="J103" s="400"/>
      <c r="K103" s="400"/>
      <c r="L103" s="400"/>
      <c r="M103" s="728"/>
      <c r="N103" s="400"/>
      <c r="O103" s="750"/>
      <c r="P103" s="750"/>
      <c r="Q103" s="400"/>
      <c r="T103" s="400"/>
      <c r="U103" s="743"/>
      <c r="V103" s="743"/>
      <c r="W103" s="745"/>
      <c r="X103" s="743"/>
      <c r="Y103" s="746"/>
      <c r="Z103" s="746"/>
    </row>
    <row r="104" spans="1:26" ht="15.6" x14ac:dyDescent="0.3">
      <c r="A104" s="743"/>
      <c r="B104" s="743"/>
      <c r="C104" s="745"/>
      <c r="D104" s="743"/>
      <c r="E104" s="746"/>
      <c r="F104" s="746"/>
      <c r="G104" s="743"/>
      <c r="H104" s="400"/>
      <c r="J104" s="400"/>
      <c r="K104" s="400"/>
      <c r="L104" s="400"/>
      <c r="M104" s="728"/>
      <c r="N104" s="400"/>
      <c r="O104" s="750"/>
      <c r="P104" s="750"/>
      <c r="Q104" s="400"/>
      <c r="T104" s="400"/>
      <c r="U104" s="747"/>
      <c r="V104" s="747"/>
      <c r="W104" s="748"/>
      <c r="X104" s="747"/>
      <c r="Y104" s="749"/>
      <c r="Z104" s="749"/>
    </row>
    <row r="105" spans="1:26" ht="15.6" x14ac:dyDescent="0.3">
      <c r="A105" s="743"/>
      <c r="B105" s="743"/>
      <c r="C105" s="745"/>
      <c r="D105" s="743"/>
      <c r="E105" s="746"/>
      <c r="F105" s="746"/>
      <c r="G105" s="743"/>
      <c r="H105" s="400"/>
      <c r="J105" s="400"/>
      <c r="K105" s="400"/>
      <c r="L105" s="400"/>
      <c r="M105" s="728"/>
      <c r="N105" s="400"/>
      <c r="O105" s="750"/>
      <c r="P105" s="750"/>
      <c r="Q105" s="400"/>
      <c r="T105" s="400"/>
      <c r="U105" s="400"/>
      <c r="V105" s="400"/>
      <c r="W105" s="728"/>
      <c r="X105" s="400"/>
      <c r="Y105" s="750"/>
      <c r="Z105" s="750"/>
    </row>
    <row r="106" spans="1:26" ht="15.6" x14ac:dyDescent="0.3">
      <c r="A106" s="747"/>
      <c r="B106" s="747"/>
      <c r="C106" s="748"/>
      <c r="D106" s="747"/>
      <c r="E106" s="749"/>
      <c r="F106" s="749"/>
      <c r="G106" s="747"/>
      <c r="H106" s="400"/>
      <c r="J106" s="400"/>
      <c r="K106" s="743"/>
      <c r="L106" s="743"/>
      <c r="M106" s="745"/>
      <c r="N106" s="743"/>
      <c r="O106" s="746"/>
      <c r="P106" s="746"/>
      <c r="Q106" s="743"/>
      <c r="T106" s="400"/>
      <c r="U106" s="400"/>
      <c r="V106" s="400"/>
      <c r="W106" s="728"/>
      <c r="X106" s="400"/>
      <c r="Y106" s="750"/>
      <c r="Z106" s="750"/>
    </row>
    <row r="107" spans="1:26" ht="15.6" x14ac:dyDescent="0.3">
      <c r="A107" s="400"/>
      <c r="B107" s="400"/>
      <c r="C107" s="728"/>
      <c r="D107" s="400"/>
      <c r="E107" s="750"/>
      <c r="F107" s="750"/>
      <c r="G107" s="400"/>
      <c r="H107" s="400"/>
      <c r="J107" s="400"/>
      <c r="K107" s="747"/>
      <c r="L107" s="747"/>
      <c r="M107" s="748"/>
      <c r="N107" s="747"/>
      <c r="O107" s="749"/>
      <c r="P107" s="749"/>
      <c r="Q107" s="747"/>
      <c r="T107" s="400"/>
      <c r="U107" s="400"/>
      <c r="V107" s="400"/>
      <c r="W107" s="728"/>
      <c r="X107" s="400"/>
      <c r="Y107" s="750"/>
      <c r="Z107" s="750"/>
    </row>
    <row r="108" spans="1:26" ht="15.6" x14ac:dyDescent="0.3">
      <c r="A108" s="400"/>
      <c r="B108" s="400"/>
      <c r="C108" s="728"/>
      <c r="D108" s="400"/>
      <c r="E108" s="750"/>
      <c r="F108" s="750"/>
      <c r="G108" s="400"/>
      <c r="H108" s="400"/>
      <c r="J108" s="400"/>
      <c r="K108" s="400"/>
      <c r="L108" s="400"/>
      <c r="M108" s="728"/>
      <c r="N108" s="400"/>
      <c r="O108" s="750"/>
      <c r="P108" s="750"/>
      <c r="Q108" s="400"/>
      <c r="T108" s="400"/>
      <c r="U108" s="400"/>
      <c r="V108" s="400"/>
      <c r="W108" s="728"/>
      <c r="X108" s="400"/>
      <c r="Y108" s="750"/>
      <c r="Z108" s="750"/>
    </row>
    <row r="109" spans="1:26" ht="15.6" x14ac:dyDescent="0.3">
      <c r="A109" s="400"/>
      <c r="B109" s="400"/>
      <c r="C109" s="728"/>
      <c r="D109" s="400"/>
      <c r="E109" s="750"/>
      <c r="F109" s="750"/>
      <c r="G109" s="400"/>
      <c r="H109" s="400"/>
      <c r="J109" s="400"/>
      <c r="K109" s="400"/>
      <c r="L109" s="400"/>
      <c r="M109" s="728"/>
      <c r="N109" s="400"/>
      <c r="O109" s="750"/>
      <c r="P109" s="750"/>
      <c r="Q109" s="400"/>
      <c r="T109" s="400"/>
      <c r="U109" s="400"/>
      <c r="V109" s="400"/>
      <c r="W109" s="728"/>
      <c r="X109" s="400"/>
      <c r="Y109" s="750"/>
      <c r="Z109" s="750"/>
    </row>
    <row r="110" spans="1:26" ht="15.6" x14ac:dyDescent="0.3">
      <c r="A110" s="400"/>
      <c r="B110" s="400"/>
      <c r="C110" s="728"/>
      <c r="D110" s="400"/>
      <c r="E110" s="750"/>
      <c r="F110" s="750"/>
      <c r="G110" s="400"/>
      <c r="H110" s="400"/>
      <c r="J110" s="400"/>
      <c r="K110" s="400"/>
      <c r="L110" s="400"/>
      <c r="M110" s="728"/>
      <c r="N110" s="400"/>
      <c r="O110" s="750"/>
      <c r="P110" s="750"/>
      <c r="Q110" s="400"/>
      <c r="T110" s="400"/>
      <c r="U110" s="400"/>
      <c r="V110" s="400"/>
      <c r="W110" s="728"/>
      <c r="X110" s="400"/>
      <c r="Y110" s="750"/>
      <c r="Z110" s="750"/>
    </row>
    <row r="111" spans="1:26" ht="15.6" x14ac:dyDescent="0.3">
      <c r="A111" s="400"/>
      <c r="B111" s="400"/>
      <c r="C111" s="728"/>
      <c r="D111" s="400"/>
      <c r="E111" s="750"/>
      <c r="F111" s="750"/>
      <c r="G111" s="400"/>
      <c r="H111" s="400"/>
      <c r="J111" s="400"/>
      <c r="K111" s="400"/>
      <c r="L111" s="400"/>
      <c r="M111" s="728"/>
      <c r="N111" s="400"/>
      <c r="O111" s="750"/>
      <c r="P111" s="750"/>
      <c r="Q111" s="400"/>
      <c r="T111" s="400"/>
      <c r="U111" s="400"/>
      <c r="V111" s="400"/>
      <c r="W111" s="728"/>
      <c r="X111" s="400"/>
      <c r="Y111" s="750"/>
      <c r="Z111" s="750"/>
    </row>
    <row r="112" spans="1:26" ht="15.6" x14ac:dyDescent="0.3">
      <c r="A112" s="400"/>
      <c r="B112" s="400"/>
      <c r="C112" s="728"/>
      <c r="D112" s="400"/>
      <c r="E112" s="750"/>
      <c r="F112" s="750"/>
      <c r="G112" s="400"/>
      <c r="H112" s="400"/>
      <c r="J112" s="400"/>
      <c r="K112" s="400"/>
      <c r="L112" s="400"/>
      <c r="M112" s="728"/>
      <c r="N112" s="400"/>
      <c r="O112" s="750"/>
      <c r="P112" s="750"/>
      <c r="Q112" s="400"/>
      <c r="T112" s="400"/>
      <c r="U112" s="400"/>
      <c r="V112" s="400"/>
      <c r="W112" s="728"/>
      <c r="X112" s="400"/>
      <c r="Y112" s="750"/>
      <c r="Z112" s="750"/>
    </row>
    <row r="113" spans="1:26" ht="15.6" x14ac:dyDescent="0.3">
      <c r="A113" s="400"/>
      <c r="B113" s="400"/>
      <c r="C113" s="728"/>
      <c r="D113" s="400"/>
      <c r="E113" s="750"/>
      <c r="F113" s="750"/>
      <c r="G113" s="400"/>
      <c r="H113" s="400"/>
      <c r="J113" s="400"/>
      <c r="K113" s="400"/>
      <c r="L113" s="400"/>
      <c r="M113" s="728"/>
      <c r="N113" s="400"/>
      <c r="O113" s="750"/>
      <c r="P113" s="750"/>
      <c r="Q113" s="400"/>
      <c r="T113" s="400"/>
      <c r="U113" s="400"/>
      <c r="V113" s="400"/>
      <c r="W113" s="728"/>
      <c r="X113" s="400"/>
      <c r="Y113" s="750"/>
      <c r="Z113" s="750"/>
    </row>
    <row r="114" spans="1:26" ht="15.6" x14ac:dyDescent="0.3">
      <c r="A114" s="400"/>
      <c r="B114" s="400"/>
      <c r="C114" s="728"/>
      <c r="D114" s="400"/>
      <c r="E114" s="750"/>
      <c r="F114" s="750"/>
      <c r="G114" s="400"/>
      <c r="H114" s="400"/>
      <c r="J114" s="400"/>
      <c r="K114" s="743"/>
      <c r="L114" s="743"/>
      <c r="M114" s="745"/>
      <c r="N114" s="743"/>
      <c r="O114" s="746"/>
      <c r="P114" s="746"/>
      <c r="Q114" s="743"/>
      <c r="T114" s="400"/>
      <c r="U114" s="400"/>
      <c r="V114" s="400"/>
      <c r="W114" s="728"/>
      <c r="X114" s="400"/>
      <c r="Y114" s="750"/>
      <c r="Z114" s="750"/>
    </row>
    <row r="115" spans="1:26" ht="15.6" x14ac:dyDescent="0.3">
      <c r="A115" s="400"/>
      <c r="B115" s="400"/>
      <c r="C115" s="728"/>
      <c r="D115" s="400"/>
      <c r="E115" s="750"/>
      <c r="F115" s="750"/>
      <c r="G115" s="400"/>
      <c r="H115" s="743"/>
      <c r="J115" s="400"/>
      <c r="K115" s="747"/>
      <c r="L115" s="747"/>
      <c r="M115" s="748"/>
      <c r="N115" s="747"/>
      <c r="O115" s="749"/>
      <c r="P115" s="749"/>
      <c r="Q115" s="747"/>
      <c r="T115" s="400"/>
      <c r="U115" s="400"/>
      <c r="V115" s="400"/>
      <c r="W115" s="728"/>
      <c r="X115" s="400"/>
      <c r="Y115" s="750"/>
      <c r="Z115" s="750"/>
    </row>
    <row r="116" spans="1:26" ht="15.6" x14ac:dyDescent="0.3">
      <c r="A116" s="400"/>
      <c r="B116" s="400"/>
      <c r="C116" s="728"/>
      <c r="D116" s="400"/>
      <c r="E116" s="750"/>
      <c r="F116" s="750"/>
      <c r="G116" s="400"/>
      <c r="H116" s="743"/>
      <c r="J116" s="400"/>
      <c r="K116" s="400"/>
      <c r="L116" s="400"/>
      <c r="M116" s="728"/>
      <c r="N116" s="400"/>
      <c r="O116" s="750"/>
      <c r="P116" s="750"/>
      <c r="Q116" s="400"/>
      <c r="T116" s="400"/>
      <c r="U116" s="400"/>
      <c r="V116" s="400"/>
      <c r="W116" s="728"/>
      <c r="X116" s="400"/>
      <c r="Y116" s="750"/>
      <c r="Z116" s="750"/>
    </row>
    <row r="117" spans="1:26" ht="15.6" x14ac:dyDescent="0.3">
      <c r="A117" s="400"/>
      <c r="B117" s="400"/>
      <c r="C117" s="728"/>
      <c r="D117" s="400"/>
      <c r="E117" s="750"/>
      <c r="F117" s="750"/>
      <c r="G117" s="400"/>
      <c r="H117" s="747"/>
      <c r="J117" s="400"/>
      <c r="K117" s="400"/>
      <c r="L117" s="400"/>
      <c r="M117" s="728"/>
      <c r="N117" s="400"/>
      <c r="O117" s="750"/>
      <c r="P117" s="750"/>
      <c r="Q117" s="400"/>
      <c r="T117" s="400"/>
      <c r="U117" s="400"/>
      <c r="V117" s="400"/>
      <c r="W117" s="728"/>
      <c r="X117" s="400"/>
      <c r="Y117" s="750"/>
      <c r="Z117" s="750"/>
    </row>
    <row r="118" spans="1:26" ht="15.6" x14ac:dyDescent="0.3">
      <c r="A118" s="400"/>
      <c r="B118" s="400"/>
      <c r="C118" s="728"/>
      <c r="D118" s="400"/>
      <c r="E118" s="750"/>
      <c r="F118" s="750"/>
      <c r="G118" s="400"/>
      <c r="H118" s="400"/>
      <c r="J118" s="400"/>
      <c r="K118" s="400"/>
      <c r="L118" s="400"/>
      <c r="M118" s="728"/>
      <c r="N118" s="400"/>
      <c r="O118" s="750"/>
      <c r="P118" s="750"/>
      <c r="Q118" s="400"/>
      <c r="T118" s="400"/>
      <c r="U118" s="400"/>
      <c r="V118" s="400"/>
      <c r="W118" s="728"/>
      <c r="X118" s="400"/>
      <c r="Y118" s="750"/>
      <c r="Z118" s="750"/>
    </row>
    <row r="119" spans="1:26" ht="15.6" x14ac:dyDescent="0.3">
      <c r="A119" s="400"/>
      <c r="B119" s="400"/>
      <c r="C119" s="728"/>
      <c r="D119" s="400"/>
      <c r="E119" s="750"/>
      <c r="F119" s="750"/>
      <c r="G119" s="400"/>
      <c r="H119" s="400"/>
      <c r="J119" s="400"/>
      <c r="K119" s="400"/>
      <c r="L119" s="400"/>
      <c r="M119" s="728"/>
      <c r="N119" s="400"/>
      <c r="O119" s="750"/>
      <c r="P119" s="750"/>
      <c r="Q119" s="400"/>
      <c r="T119" s="400"/>
      <c r="U119" s="400"/>
      <c r="V119" s="400"/>
      <c r="W119" s="728"/>
      <c r="X119" s="400"/>
      <c r="Y119" s="750"/>
      <c r="Z119" s="750"/>
    </row>
    <row r="120" spans="1:26" ht="15.6" x14ac:dyDescent="0.3">
      <c r="A120" s="400"/>
      <c r="B120" s="400"/>
      <c r="C120" s="728"/>
      <c r="D120" s="400"/>
      <c r="E120" s="750"/>
      <c r="F120" s="750"/>
      <c r="G120" s="400"/>
      <c r="H120" s="400"/>
      <c r="J120" s="400"/>
      <c r="K120" s="400"/>
      <c r="L120" s="400"/>
      <c r="M120" s="728"/>
      <c r="N120" s="400"/>
      <c r="O120" s="750"/>
      <c r="P120" s="750"/>
      <c r="Q120" s="400"/>
      <c r="T120" s="400"/>
      <c r="U120" s="400"/>
      <c r="V120" s="400"/>
      <c r="W120" s="728"/>
      <c r="X120" s="400"/>
      <c r="Y120" s="750"/>
      <c r="Z120" s="750"/>
    </row>
    <row r="121" spans="1:26" ht="15.6" x14ac:dyDescent="0.3">
      <c r="A121" s="400"/>
      <c r="B121" s="400"/>
      <c r="C121" s="728"/>
      <c r="D121" s="400"/>
      <c r="E121" s="750"/>
      <c r="F121" s="750"/>
      <c r="G121" s="400"/>
      <c r="H121" s="400"/>
      <c r="J121" s="400"/>
      <c r="K121" s="400"/>
      <c r="L121" s="400"/>
      <c r="M121" s="728"/>
      <c r="N121" s="400"/>
      <c r="O121" s="750"/>
      <c r="P121" s="750"/>
      <c r="Q121" s="400"/>
      <c r="T121" s="400"/>
      <c r="U121" s="400"/>
      <c r="V121" s="400"/>
      <c r="W121" s="728"/>
      <c r="X121" s="400"/>
      <c r="Y121" s="750"/>
      <c r="Z121" s="750"/>
    </row>
    <row r="122" spans="1:26" ht="15.6" x14ac:dyDescent="0.3">
      <c r="A122" s="400"/>
      <c r="B122" s="400"/>
      <c r="C122" s="728"/>
      <c r="D122" s="400"/>
      <c r="E122" s="750"/>
      <c r="F122" s="750"/>
      <c r="G122" s="400"/>
      <c r="H122" s="400"/>
      <c r="J122" s="400"/>
      <c r="K122" s="400"/>
      <c r="L122" s="400"/>
      <c r="M122" s="728"/>
      <c r="N122" s="400"/>
      <c r="O122" s="750"/>
      <c r="P122" s="750"/>
      <c r="Q122" s="400"/>
      <c r="T122" s="400"/>
      <c r="U122" s="400"/>
      <c r="V122" s="400"/>
      <c r="W122" s="728"/>
      <c r="X122" s="400"/>
      <c r="Y122" s="750"/>
      <c r="Z122" s="750"/>
    </row>
    <row r="123" spans="1:26" ht="15.6" x14ac:dyDescent="0.3">
      <c r="A123" s="400"/>
      <c r="B123" s="400"/>
      <c r="C123" s="728"/>
      <c r="D123" s="400"/>
      <c r="E123" s="750"/>
      <c r="F123" s="750"/>
      <c r="G123" s="400"/>
      <c r="H123" s="400"/>
      <c r="J123" s="400"/>
      <c r="K123" s="400"/>
      <c r="L123" s="400"/>
      <c r="M123" s="728"/>
      <c r="N123" s="400"/>
      <c r="O123" s="750"/>
      <c r="P123" s="750"/>
      <c r="Q123" s="400"/>
      <c r="T123" s="400"/>
      <c r="U123" s="400"/>
      <c r="V123" s="400"/>
      <c r="W123" s="728"/>
      <c r="X123" s="400"/>
      <c r="Y123" s="750"/>
      <c r="Z123" s="750"/>
    </row>
    <row r="124" spans="1:26" ht="15.6" x14ac:dyDescent="0.3">
      <c r="A124" s="400"/>
      <c r="B124" s="400"/>
      <c r="C124" s="728"/>
      <c r="D124" s="400"/>
      <c r="E124" s="750"/>
      <c r="F124" s="750"/>
      <c r="G124" s="400"/>
      <c r="H124" s="400"/>
      <c r="J124" s="400"/>
      <c r="K124" s="400"/>
      <c r="L124" s="400"/>
      <c r="M124" s="728"/>
      <c r="N124" s="400"/>
      <c r="O124" s="750"/>
      <c r="P124" s="750"/>
      <c r="Q124" s="400"/>
      <c r="T124" s="400"/>
      <c r="U124" s="400"/>
      <c r="V124" s="400"/>
      <c r="W124" s="728"/>
      <c r="X124" s="400"/>
      <c r="Y124" s="750"/>
      <c r="Z124" s="750"/>
    </row>
    <row r="125" spans="1:26" ht="15.6" x14ac:dyDescent="0.3">
      <c r="A125" s="400"/>
      <c r="B125" s="400"/>
      <c r="C125" s="728"/>
      <c r="D125" s="400"/>
      <c r="E125" s="750"/>
      <c r="F125" s="750"/>
      <c r="G125" s="400"/>
      <c r="H125" s="400"/>
      <c r="J125" s="400"/>
      <c r="K125" s="400"/>
      <c r="L125" s="400"/>
      <c r="M125" s="728"/>
      <c r="N125" s="400"/>
      <c r="O125" s="750"/>
      <c r="P125" s="750"/>
      <c r="Q125" s="400"/>
      <c r="T125" s="400"/>
      <c r="U125" s="400"/>
      <c r="V125" s="400"/>
      <c r="W125" s="728"/>
      <c r="X125" s="400"/>
      <c r="Y125" s="750"/>
      <c r="Z125" s="750"/>
    </row>
    <row r="126" spans="1:26" ht="15.6" x14ac:dyDescent="0.3">
      <c r="A126" s="400"/>
      <c r="B126" s="400"/>
      <c r="C126" s="728"/>
      <c r="D126" s="400"/>
      <c r="E126" s="750"/>
      <c r="F126" s="750"/>
      <c r="G126" s="400"/>
      <c r="H126" s="743"/>
      <c r="J126" s="400"/>
      <c r="K126" s="400"/>
      <c r="L126" s="400"/>
      <c r="M126" s="728"/>
      <c r="N126" s="400"/>
      <c r="O126" s="750"/>
      <c r="P126" s="750"/>
      <c r="Q126" s="400"/>
      <c r="T126" s="400"/>
      <c r="U126" s="400"/>
      <c r="V126" s="400"/>
      <c r="W126" s="728"/>
      <c r="X126" s="400"/>
      <c r="Y126" s="750"/>
      <c r="Z126" s="750"/>
    </row>
    <row r="127" spans="1:26" ht="15.6" x14ac:dyDescent="0.3">
      <c r="A127" s="400"/>
      <c r="B127" s="400"/>
      <c r="C127" s="728"/>
      <c r="D127" s="400"/>
      <c r="E127" s="750"/>
      <c r="F127" s="750"/>
      <c r="G127" s="400"/>
      <c r="H127" s="747"/>
      <c r="J127" s="400"/>
      <c r="K127" s="400"/>
      <c r="L127" s="400"/>
      <c r="M127" s="728"/>
      <c r="N127" s="400"/>
      <c r="O127" s="750"/>
      <c r="P127" s="750"/>
      <c r="Q127" s="400"/>
      <c r="T127" s="400"/>
      <c r="U127" s="400"/>
      <c r="V127" s="400"/>
      <c r="W127" s="728"/>
      <c r="X127" s="400"/>
      <c r="Y127" s="750"/>
      <c r="Z127" s="750"/>
    </row>
    <row r="128" spans="1:26" ht="15.6" x14ac:dyDescent="0.3">
      <c r="A128" s="400"/>
      <c r="B128" s="400"/>
      <c r="C128" s="728"/>
      <c r="D128" s="400"/>
      <c r="E128" s="750"/>
      <c r="F128" s="750"/>
      <c r="G128" s="400"/>
      <c r="H128" s="400"/>
      <c r="J128" s="400"/>
      <c r="K128" s="400"/>
      <c r="L128" s="400"/>
      <c r="M128" s="728"/>
      <c r="N128" s="400"/>
      <c r="O128" s="750"/>
      <c r="P128" s="750"/>
      <c r="Q128" s="400"/>
      <c r="T128" s="400"/>
      <c r="U128" s="400"/>
      <c r="V128" s="400"/>
      <c r="W128" s="728"/>
      <c r="X128" s="400"/>
      <c r="Y128" s="750"/>
      <c r="Z128" s="750"/>
    </row>
    <row r="129" spans="1:26" ht="15.6" x14ac:dyDescent="0.3">
      <c r="A129" s="400"/>
      <c r="B129" s="400"/>
      <c r="C129" s="728"/>
      <c r="D129" s="400"/>
      <c r="E129" s="750"/>
      <c r="F129" s="750"/>
      <c r="G129" s="400"/>
      <c r="H129" s="400"/>
      <c r="J129" s="400"/>
      <c r="K129" s="400"/>
      <c r="L129" s="400"/>
      <c r="M129" s="728"/>
      <c r="N129" s="400"/>
      <c r="O129" s="750"/>
      <c r="P129" s="750"/>
      <c r="Q129" s="400"/>
      <c r="T129" s="400"/>
      <c r="U129" s="400"/>
      <c r="V129" s="400"/>
      <c r="W129" s="728"/>
      <c r="X129" s="400"/>
      <c r="Y129" s="750"/>
      <c r="Z129" s="750"/>
    </row>
    <row r="130" spans="1:26" ht="15.6" x14ac:dyDescent="0.3">
      <c r="A130" s="400"/>
      <c r="B130" s="400"/>
      <c r="C130" s="728"/>
      <c r="D130" s="400"/>
      <c r="E130" s="750"/>
      <c r="F130" s="750"/>
      <c r="G130" s="400"/>
      <c r="H130" s="743"/>
      <c r="J130" s="400"/>
      <c r="K130" s="400"/>
      <c r="L130" s="400"/>
      <c r="M130" s="728"/>
      <c r="N130" s="400"/>
      <c r="O130" s="750"/>
      <c r="P130" s="750"/>
      <c r="Q130" s="400"/>
      <c r="T130" s="400"/>
      <c r="U130" s="400"/>
      <c r="V130" s="400"/>
      <c r="W130" s="728"/>
      <c r="X130" s="400"/>
      <c r="Y130" s="750"/>
      <c r="Z130" s="750"/>
    </row>
    <row r="131" spans="1:26" ht="15.6" x14ac:dyDescent="0.3">
      <c r="A131" s="400"/>
      <c r="B131" s="400"/>
      <c r="C131" s="728"/>
      <c r="D131" s="400"/>
      <c r="E131" s="750"/>
      <c r="F131" s="750"/>
      <c r="G131" s="400"/>
      <c r="H131" s="743"/>
      <c r="J131" s="400"/>
      <c r="K131" s="743"/>
      <c r="L131" s="743"/>
      <c r="M131" s="745"/>
      <c r="N131" s="743"/>
      <c r="O131" s="746"/>
      <c r="P131" s="746"/>
      <c r="Q131" s="743"/>
      <c r="T131" s="400"/>
      <c r="U131" s="400"/>
      <c r="V131" s="400"/>
      <c r="W131" s="728"/>
      <c r="X131" s="400"/>
      <c r="Y131" s="750"/>
      <c r="Z131" s="750"/>
    </row>
    <row r="132" spans="1:26" ht="15.6" x14ac:dyDescent="0.3">
      <c r="A132" s="743"/>
      <c r="B132" s="743"/>
      <c r="C132" s="745"/>
      <c r="D132" s="743"/>
      <c r="E132" s="746"/>
      <c r="F132" s="746"/>
      <c r="G132" s="743"/>
      <c r="H132" s="747"/>
      <c r="J132" s="400"/>
      <c r="K132" s="743"/>
      <c r="L132" s="743"/>
      <c r="M132" s="745"/>
      <c r="N132" s="743"/>
      <c r="O132" s="746"/>
      <c r="P132" s="746"/>
      <c r="Q132" s="743"/>
      <c r="T132" s="400"/>
      <c r="U132" s="400"/>
      <c r="V132" s="400"/>
      <c r="W132" s="728"/>
      <c r="X132" s="400"/>
      <c r="Y132" s="750"/>
      <c r="Z132" s="750"/>
    </row>
    <row r="133" spans="1:26" ht="15.6" x14ac:dyDescent="0.3">
      <c r="A133" s="747"/>
      <c r="B133" s="747"/>
      <c r="C133" s="748"/>
      <c r="D133" s="747"/>
      <c r="E133" s="749"/>
      <c r="F133" s="749"/>
      <c r="G133" s="747"/>
      <c r="H133" s="400"/>
      <c r="J133" s="400"/>
      <c r="K133" s="747"/>
      <c r="L133" s="747"/>
      <c r="M133" s="748"/>
      <c r="N133" s="747"/>
      <c r="O133" s="749"/>
      <c r="P133" s="749"/>
      <c r="Q133" s="747"/>
      <c r="T133" s="400"/>
      <c r="U133" s="400"/>
      <c r="V133" s="400"/>
      <c r="W133" s="728"/>
      <c r="X133" s="400"/>
      <c r="Y133" s="750"/>
      <c r="Z133" s="750"/>
    </row>
    <row r="134" spans="1:26" ht="15.6" x14ac:dyDescent="0.3">
      <c r="A134" s="400"/>
      <c r="B134" s="400"/>
      <c r="C134" s="728"/>
      <c r="D134" s="400"/>
      <c r="E134" s="750"/>
      <c r="F134" s="750"/>
      <c r="G134" s="400"/>
      <c r="H134" s="400"/>
      <c r="J134" s="400"/>
      <c r="K134" s="400"/>
      <c r="L134" s="400"/>
      <c r="M134" s="728"/>
      <c r="N134" s="400"/>
      <c r="O134" s="750"/>
      <c r="P134" s="750"/>
      <c r="Q134" s="400"/>
      <c r="T134" s="400"/>
      <c r="U134" s="400"/>
      <c r="V134" s="400"/>
      <c r="W134" s="728"/>
      <c r="X134" s="400"/>
      <c r="Y134" s="750"/>
      <c r="Z134" s="750"/>
    </row>
    <row r="135" spans="1:26" ht="15.6" x14ac:dyDescent="0.3">
      <c r="A135" s="400"/>
      <c r="B135" s="400"/>
      <c r="C135" s="728"/>
      <c r="D135" s="400"/>
      <c r="E135" s="750"/>
      <c r="F135" s="750"/>
      <c r="G135" s="400"/>
      <c r="H135" s="400"/>
      <c r="J135" s="400"/>
      <c r="K135" s="400"/>
      <c r="L135" s="400"/>
      <c r="M135" s="728"/>
      <c r="N135" s="400"/>
      <c r="O135" s="750"/>
      <c r="P135" s="750"/>
      <c r="Q135" s="400"/>
      <c r="T135" s="400"/>
      <c r="U135" s="400"/>
      <c r="V135" s="400"/>
      <c r="W135" s="728"/>
      <c r="X135" s="400"/>
      <c r="Y135" s="750"/>
      <c r="Z135" s="750"/>
    </row>
    <row r="136" spans="1:26" ht="15.6" x14ac:dyDescent="0.3">
      <c r="A136" s="400"/>
      <c r="B136" s="400"/>
      <c r="C136" s="728"/>
      <c r="D136" s="400"/>
      <c r="E136" s="750"/>
      <c r="F136" s="750"/>
      <c r="G136" s="400"/>
      <c r="H136" s="400"/>
      <c r="J136" s="400"/>
      <c r="K136" s="400"/>
      <c r="L136" s="400"/>
      <c r="M136" s="728"/>
      <c r="N136" s="400"/>
      <c r="O136" s="750"/>
      <c r="P136" s="750"/>
      <c r="Q136" s="400"/>
      <c r="T136" s="400"/>
      <c r="U136" s="400"/>
      <c r="V136" s="400"/>
      <c r="W136" s="728"/>
      <c r="X136" s="400"/>
      <c r="Y136" s="750"/>
      <c r="Z136" s="750"/>
    </row>
    <row r="137" spans="1:26" ht="15.6" x14ac:dyDescent="0.3">
      <c r="A137" s="743"/>
      <c r="B137" s="743"/>
      <c r="C137" s="745"/>
      <c r="D137" s="743"/>
      <c r="E137" s="746"/>
      <c r="F137" s="746"/>
      <c r="G137" s="743"/>
      <c r="H137" s="400"/>
      <c r="J137" s="400"/>
      <c r="K137" s="400"/>
      <c r="L137" s="400"/>
      <c r="M137" s="728"/>
      <c r="N137" s="400"/>
      <c r="O137" s="750"/>
      <c r="P137" s="750"/>
      <c r="Q137" s="400"/>
      <c r="T137" s="400"/>
      <c r="U137" s="400"/>
      <c r="V137" s="400"/>
      <c r="W137" s="728"/>
      <c r="X137" s="400"/>
      <c r="Y137" s="750"/>
      <c r="Z137" s="750"/>
    </row>
    <row r="138" spans="1:26" ht="15.6" x14ac:dyDescent="0.3">
      <c r="A138" s="747"/>
      <c r="B138" s="747"/>
      <c r="C138" s="748"/>
      <c r="D138" s="747"/>
      <c r="E138" s="749"/>
      <c r="F138" s="749"/>
      <c r="G138" s="747"/>
      <c r="H138" s="400"/>
      <c r="J138" s="400"/>
      <c r="K138" s="400"/>
      <c r="L138" s="400"/>
      <c r="M138" s="728"/>
      <c r="N138" s="400"/>
      <c r="O138" s="750"/>
      <c r="P138" s="750"/>
      <c r="Q138" s="400"/>
      <c r="T138" s="400"/>
      <c r="U138" s="400"/>
      <c r="V138" s="400"/>
      <c r="W138" s="728"/>
      <c r="X138" s="400"/>
      <c r="Y138" s="750"/>
      <c r="Z138" s="750"/>
    </row>
    <row r="139" spans="1:26" ht="15.6" x14ac:dyDescent="0.3">
      <c r="A139" s="400"/>
      <c r="B139" s="400"/>
      <c r="C139" s="728"/>
      <c r="D139" s="400"/>
      <c r="E139" s="750"/>
      <c r="F139" s="750"/>
      <c r="G139" s="400"/>
      <c r="H139" s="400"/>
      <c r="J139" s="400"/>
      <c r="K139" s="400"/>
      <c r="L139" s="400"/>
      <c r="M139" s="728"/>
      <c r="N139" s="400"/>
      <c r="O139" s="750"/>
      <c r="P139" s="750"/>
      <c r="Q139" s="400"/>
      <c r="T139" s="400"/>
      <c r="U139" s="400"/>
      <c r="V139" s="400"/>
      <c r="W139" s="728"/>
      <c r="X139" s="400"/>
      <c r="Y139" s="750"/>
      <c r="Z139" s="750"/>
    </row>
    <row r="140" spans="1:26" ht="15.6" x14ac:dyDescent="0.3">
      <c r="A140" s="400"/>
      <c r="B140" s="400"/>
      <c r="C140" s="728"/>
      <c r="D140" s="400"/>
      <c r="E140" s="750"/>
      <c r="F140" s="750"/>
      <c r="G140" s="400"/>
      <c r="H140" s="400"/>
      <c r="J140" s="400"/>
      <c r="K140" s="400"/>
      <c r="L140" s="400"/>
      <c r="M140" s="728"/>
      <c r="N140" s="400"/>
      <c r="O140" s="750"/>
      <c r="P140" s="750"/>
      <c r="Q140" s="400"/>
      <c r="T140" s="400"/>
      <c r="U140" s="400"/>
      <c r="V140" s="400"/>
      <c r="W140" s="728"/>
      <c r="X140" s="400"/>
      <c r="Y140" s="750"/>
      <c r="Z140" s="750"/>
    </row>
    <row r="141" spans="1:26" ht="15.6" x14ac:dyDescent="0.3">
      <c r="A141" s="400"/>
      <c r="B141" s="400"/>
      <c r="C141" s="728"/>
      <c r="D141" s="400"/>
      <c r="E141" s="750"/>
      <c r="F141" s="750"/>
      <c r="G141" s="400"/>
      <c r="H141" s="400"/>
      <c r="J141" s="400"/>
      <c r="K141" s="400"/>
      <c r="L141" s="400"/>
      <c r="M141" s="728"/>
      <c r="N141" s="400"/>
      <c r="O141" s="750"/>
      <c r="P141" s="750"/>
      <c r="Q141" s="400"/>
      <c r="T141" s="400"/>
      <c r="U141" s="400"/>
      <c r="V141" s="400"/>
      <c r="W141" s="728"/>
      <c r="X141" s="400"/>
      <c r="Y141" s="750"/>
      <c r="Z141" s="750"/>
    </row>
    <row r="142" spans="1:26" ht="15.6" x14ac:dyDescent="0.3">
      <c r="A142" s="400"/>
      <c r="B142" s="400"/>
      <c r="C142" s="728"/>
      <c r="D142" s="400"/>
      <c r="E142" s="750"/>
      <c r="F142" s="750"/>
      <c r="G142" s="400"/>
      <c r="H142" s="400"/>
      <c r="J142" s="400"/>
      <c r="K142" s="400"/>
      <c r="L142" s="400"/>
      <c r="M142" s="728"/>
      <c r="N142" s="400"/>
      <c r="O142" s="750"/>
      <c r="P142" s="750"/>
      <c r="Q142" s="400"/>
      <c r="T142" s="400"/>
      <c r="U142" s="743"/>
      <c r="V142" s="743"/>
      <c r="W142" s="745"/>
      <c r="X142" s="743"/>
      <c r="Y142" s="746"/>
      <c r="Z142" s="746"/>
    </row>
    <row r="143" spans="1:26" ht="15.6" x14ac:dyDescent="0.3">
      <c r="A143" s="743"/>
      <c r="B143" s="743"/>
      <c r="C143" s="745"/>
      <c r="D143" s="743"/>
      <c r="E143" s="746"/>
      <c r="F143" s="746"/>
      <c r="G143" s="743"/>
      <c r="H143" s="743"/>
      <c r="J143" s="400"/>
      <c r="K143" s="400"/>
      <c r="L143" s="400"/>
      <c r="M143" s="728"/>
      <c r="N143" s="400"/>
      <c r="O143" s="750"/>
      <c r="P143" s="750"/>
      <c r="Q143" s="400"/>
      <c r="T143" s="400"/>
      <c r="U143" s="743"/>
      <c r="V143" s="743"/>
      <c r="W143" s="745"/>
      <c r="X143" s="743"/>
      <c r="Y143" s="746"/>
      <c r="Z143" s="746"/>
    </row>
    <row r="144" spans="1:26" ht="15.6" x14ac:dyDescent="0.3">
      <c r="A144" s="747"/>
      <c r="B144" s="747"/>
      <c r="C144" s="748"/>
      <c r="D144" s="747"/>
      <c r="E144" s="749"/>
      <c r="F144" s="749"/>
      <c r="G144" s="747"/>
      <c r="H144" s="743"/>
      <c r="J144" s="400"/>
      <c r="K144" s="400"/>
      <c r="L144" s="400"/>
      <c r="M144" s="728"/>
      <c r="N144" s="400"/>
      <c r="O144" s="750"/>
      <c r="P144" s="750"/>
      <c r="Q144" s="400"/>
      <c r="T144" s="400"/>
      <c r="U144" s="743"/>
      <c r="V144" s="743"/>
      <c r="W144" s="745"/>
      <c r="X144" s="743"/>
      <c r="Y144" s="746"/>
      <c r="Z144" s="746"/>
    </row>
    <row r="145" spans="1:26" ht="15.6" x14ac:dyDescent="0.3">
      <c r="A145" s="400"/>
      <c r="B145" s="400"/>
      <c r="C145" s="728"/>
      <c r="D145" s="400"/>
      <c r="E145" s="750"/>
      <c r="F145" s="750"/>
      <c r="G145" s="400"/>
      <c r="H145" s="747"/>
      <c r="J145" s="400"/>
      <c r="K145" s="400"/>
      <c r="L145" s="400"/>
      <c r="M145" s="728"/>
      <c r="N145" s="400"/>
      <c r="O145" s="750"/>
      <c r="P145" s="750"/>
      <c r="Q145" s="400"/>
      <c r="T145" s="400"/>
      <c r="U145" s="747"/>
      <c r="V145" s="747"/>
      <c r="W145" s="748"/>
      <c r="X145" s="747"/>
      <c r="Y145" s="749"/>
      <c r="Z145" s="749"/>
    </row>
    <row r="146" spans="1:26" ht="15.6" x14ac:dyDescent="0.3">
      <c r="A146" s="400"/>
      <c r="B146" s="400"/>
      <c r="C146" s="728"/>
      <c r="D146" s="400"/>
      <c r="E146" s="750"/>
      <c r="F146" s="750"/>
      <c r="G146" s="400"/>
      <c r="H146" s="400"/>
      <c r="J146" s="400"/>
      <c r="K146" s="400"/>
      <c r="L146" s="400"/>
      <c r="M146" s="728"/>
      <c r="N146" s="400"/>
      <c r="O146" s="750"/>
      <c r="P146" s="750"/>
      <c r="Q146" s="400"/>
      <c r="T146" s="400"/>
      <c r="U146" s="400"/>
      <c r="V146" s="400"/>
      <c r="W146" s="728"/>
      <c r="X146" s="400"/>
      <c r="Y146" s="750"/>
      <c r="Z146" s="750"/>
    </row>
    <row r="147" spans="1:26" ht="15.6" x14ac:dyDescent="0.3">
      <c r="A147" s="400"/>
      <c r="B147" s="400"/>
      <c r="C147" s="728"/>
      <c r="D147" s="400"/>
      <c r="E147" s="750"/>
      <c r="F147" s="750"/>
      <c r="G147" s="400"/>
      <c r="H147" s="400"/>
      <c r="J147" s="400"/>
      <c r="K147" s="400"/>
      <c r="L147" s="400"/>
      <c r="M147" s="728"/>
      <c r="N147" s="400"/>
      <c r="O147" s="750"/>
      <c r="P147" s="750"/>
      <c r="Q147" s="400"/>
      <c r="T147" s="400"/>
      <c r="U147" s="400"/>
      <c r="V147" s="400"/>
      <c r="W147" s="728"/>
      <c r="X147" s="400"/>
      <c r="Y147" s="750"/>
      <c r="Z147" s="750"/>
    </row>
    <row r="148" spans="1:26" ht="15.6" x14ac:dyDescent="0.3">
      <c r="A148" s="400"/>
      <c r="B148" s="400"/>
      <c r="C148" s="728"/>
      <c r="D148" s="400"/>
      <c r="E148" s="750"/>
      <c r="F148" s="750"/>
      <c r="G148" s="400"/>
      <c r="H148" s="743"/>
      <c r="J148" s="400"/>
      <c r="K148" s="400"/>
      <c r="L148" s="400"/>
      <c r="M148" s="728"/>
      <c r="N148" s="400"/>
      <c r="O148" s="750"/>
      <c r="P148" s="750"/>
      <c r="Q148" s="400"/>
      <c r="T148" s="400"/>
      <c r="U148" s="743"/>
      <c r="V148" s="743"/>
      <c r="W148" s="745"/>
      <c r="X148" s="743"/>
      <c r="Y148" s="746"/>
      <c r="Z148" s="746"/>
    </row>
    <row r="149" spans="1:26" ht="15.6" x14ac:dyDescent="0.3">
      <c r="A149" s="743"/>
      <c r="B149" s="743"/>
      <c r="C149" s="745"/>
      <c r="D149" s="743"/>
      <c r="E149" s="746"/>
      <c r="F149" s="746"/>
      <c r="G149" s="743"/>
      <c r="H149" s="747"/>
      <c r="J149" s="400"/>
      <c r="K149" s="400"/>
      <c r="L149" s="400"/>
      <c r="M149" s="728"/>
      <c r="N149" s="400"/>
      <c r="O149" s="750"/>
      <c r="P149" s="750"/>
      <c r="Q149" s="400"/>
      <c r="T149" s="400"/>
      <c r="U149" s="747"/>
      <c r="V149" s="747"/>
      <c r="W149" s="748"/>
      <c r="X149" s="747"/>
      <c r="Y149" s="749"/>
      <c r="Z149" s="749"/>
    </row>
    <row r="150" spans="1:26" ht="15.6" x14ac:dyDescent="0.3">
      <c r="A150" s="747"/>
      <c r="B150" s="747"/>
      <c r="C150" s="748"/>
      <c r="D150" s="747"/>
      <c r="E150" s="749"/>
      <c r="F150" s="749"/>
      <c r="G150" s="747"/>
      <c r="H150" s="400"/>
      <c r="J150" s="400"/>
      <c r="K150" s="400"/>
      <c r="L150" s="400"/>
      <c r="M150" s="728"/>
      <c r="N150" s="400"/>
      <c r="O150" s="750"/>
      <c r="P150" s="750"/>
      <c r="Q150" s="400"/>
      <c r="T150" s="400"/>
      <c r="U150" s="400"/>
      <c r="V150" s="400"/>
      <c r="W150" s="728"/>
      <c r="X150" s="400"/>
      <c r="Y150" s="750"/>
      <c r="Z150" s="750"/>
    </row>
    <row r="151" spans="1:26" ht="15.6" x14ac:dyDescent="0.3">
      <c r="A151" s="400"/>
      <c r="B151" s="400"/>
      <c r="C151" s="728"/>
      <c r="D151" s="400"/>
      <c r="E151" s="750"/>
      <c r="F151" s="750"/>
      <c r="G151" s="400"/>
      <c r="H151" s="400"/>
      <c r="J151" s="400"/>
      <c r="K151" s="400"/>
      <c r="L151" s="400"/>
      <c r="M151" s="728"/>
      <c r="N151" s="400"/>
      <c r="O151" s="750"/>
      <c r="P151" s="750"/>
      <c r="Q151" s="400"/>
      <c r="T151" s="400"/>
      <c r="U151" s="400"/>
      <c r="V151" s="400"/>
      <c r="W151" s="728"/>
      <c r="X151" s="400"/>
      <c r="Y151" s="750"/>
      <c r="Z151" s="750"/>
    </row>
    <row r="152" spans="1:26" ht="15.6" x14ac:dyDescent="0.3">
      <c r="A152" s="400"/>
      <c r="B152" s="400"/>
      <c r="C152" s="728"/>
      <c r="D152" s="400"/>
      <c r="E152" s="750"/>
      <c r="F152" s="750"/>
      <c r="G152" s="400"/>
      <c r="H152" s="400"/>
      <c r="J152" s="400"/>
      <c r="K152" s="400"/>
      <c r="L152" s="400"/>
      <c r="M152" s="728"/>
      <c r="N152" s="400"/>
      <c r="O152" s="750"/>
      <c r="P152" s="750"/>
      <c r="Q152" s="400"/>
      <c r="T152" s="400"/>
      <c r="U152" s="743"/>
      <c r="V152" s="743"/>
      <c r="W152" s="745"/>
      <c r="X152" s="743"/>
      <c r="Y152" s="746"/>
      <c r="Z152" s="746"/>
    </row>
    <row r="153" spans="1:26" ht="15.6" x14ac:dyDescent="0.3">
      <c r="A153" s="743"/>
      <c r="B153" s="743"/>
      <c r="C153" s="745"/>
      <c r="D153" s="743"/>
      <c r="E153" s="746"/>
      <c r="F153" s="746"/>
      <c r="G153" s="743"/>
      <c r="H153" s="400"/>
      <c r="J153" s="400"/>
      <c r="K153" s="400"/>
      <c r="L153" s="400"/>
      <c r="M153" s="728"/>
      <c r="N153" s="400"/>
      <c r="O153" s="750"/>
      <c r="P153" s="750"/>
      <c r="Q153" s="400"/>
      <c r="T153" s="400"/>
      <c r="U153" s="747"/>
      <c r="V153" s="747"/>
      <c r="W153" s="748"/>
      <c r="X153" s="747"/>
      <c r="Y153" s="749"/>
      <c r="Z153" s="749"/>
    </row>
    <row r="154" spans="1:26" ht="15.6" x14ac:dyDescent="0.3">
      <c r="A154" s="743"/>
      <c r="B154" s="743"/>
      <c r="C154" s="745"/>
      <c r="D154" s="743"/>
      <c r="E154" s="746"/>
      <c r="F154" s="746"/>
      <c r="G154" s="743"/>
      <c r="H154" s="400"/>
      <c r="J154" s="400"/>
      <c r="K154" s="400"/>
      <c r="L154" s="400"/>
      <c r="M154" s="728"/>
      <c r="N154" s="400"/>
      <c r="O154" s="750"/>
      <c r="P154" s="750"/>
      <c r="Q154" s="400"/>
      <c r="T154" s="400"/>
      <c r="U154" s="400"/>
      <c r="V154" s="400"/>
      <c r="W154" s="728"/>
      <c r="X154" s="400"/>
      <c r="Y154" s="750"/>
      <c r="Z154" s="750"/>
    </row>
    <row r="155" spans="1:26" ht="15.6" x14ac:dyDescent="0.3">
      <c r="A155" s="747"/>
      <c r="B155" s="747"/>
      <c r="C155" s="748"/>
      <c r="D155" s="747"/>
      <c r="E155" s="749"/>
      <c r="F155" s="749"/>
      <c r="G155" s="747"/>
      <c r="H155" s="743"/>
      <c r="J155" s="400"/>
      <c r="K155" s="400"/>
      <c r="L155" s="400"/>
      <c r="M155" s="728"/>
      <c r="N155" s="400"/>
      <c r="O155" s="750"/>
      <c r="P155" s="750"/>
      <c r="Q155" s="400"/>
      <c r="T155" s="400"/>
      <c r="U155" s="400"/>
      <c r="V155" s="400"/>
      <c r="W155" s="728"/>
      <c r="X155" s="400"/>
      <c r="Y155" s="750"/>
      <c r="Z155" s="750"/>
    </row>
    <row r="156" spans="1:26" ht="15.6" x14ac:dyDescent="0.3">
      <c r="A156" s="400"/>
      <c r="B156" s="400"/>
      <c r="C156" s="728"/>
      <c r="D156" s="400"/>
      <c r="E156" s="750"/>
      <c r="F156" s="750"/>
      <c r="G156" s="400"/>
      <c r="H156" s="747"/>
      <c r="J156" s="400"/>
      <c r="K156" s="400"/>
      <c r="L156" s="400"/>
      <c r="M156" s="728"/>
      <c r="N156" s="400"/>
      <c r="O156" s="750"/>
      <c r="P156" s="750"/>
      <c r="Q156" s="400"/>
      <c r="T156" s="400"/>
      <c r="U156" s="400"/>
      <c r="V156" s="400"/>
      <c r="W156" s="728"/>
      <c r="X156" s="400"/>
      <c r="Y156" s="750"/>
      <c r="Z156" s="750"/>
    </row>
    <row r="157" spans="1:26" ht="15.6" x14ac:dyDescent="0.3">
      <c r="A157" s="400"/>
      <c r="B157" s="400"/>
      <c r="C157" s="728"/>
      <c r="D157" s="400"/>
      <c r="E157" s="750"/>
      <c r="F157" s="750"/>
      <c r="G157" s="400"/>
      <c r="H157" s="400"/>
      <c r="J157" s="400"/>
      <c r="K157" s="400"/>
      <c r="L157" s="400"/>
      <c r="M157" s="728"/>
      <c r="N157" s="400"/>
      <c r="O157" s="750"/>
      <c r="P157" s="750"/>
      <c r="Q157" s="400"/>
      <c r="T157" s="400"/>
      <c r="U157" s="400"/>
      <c r="V157" s="400"/>
      <c r="W157" s="728"/>
      <c r="X157" s="400"/>
      <c r="Y157" s="750"/>
      <c r="Z157" s="750"/>
    </row>
    <row r="158" spans="1:26" ht="15.6" x14ac:dyDescent="0.3">
      <c r="A158" s="400"/>
      <c r="B158" s="400"/>
      <c r="C158" s="728"/>
      <c r="D158" s="400"/>
      <c r="E158" s="750"/>
      <c r="F158" s="750"/>
      <c r="G158" s="400"/>
      <c r="H158" s="400"/>
      <c r="J158" s="400"/>
      <c r="K158" s="400"/>
      <c r="L158" s="400"/>
      <c r="M158" s="728"/>
      <c r="N158" s="400"/>
      <c r="O158" s="750"/>
      <c r="P158" s="750"/>
      <c r="Q158" s="400"/>
      <c r="T158" s="400"/>
      <c r="U158" s="400"/>
      <c r="V158" s="400"/>
      <c r="W158" s="728"/>
      <c r="X158" s="400"/>
      <c r="Y158" s="750"/>
      <c r="Z158" s="750"/>
    </row>
    <row r="159" spans="1:26" ht="15.6" x14ac:dyDescent="0.3">
      <c r="A159" s="400"/>
      <c r="B159" s="400"/>
      <c r="C159" s="728"/>
      <c r="D159" s="400"/>
      <c r="E159" s="750"/>
      <c r="F159" s="750"/>
      <c r="G159" s="400"/>
      <c r="H159" s="400"/>
      <c r="J159" s="400"/>
      <c r="K159" s="400"/>
      <c r="L159" s="400"/>
      <c r="M159" s="728"/>
      <c r="N159" s="400"/>
      <c r="O159" s="750"/>
      <c r="P159" s="750"/>
      <c r="Q159" s="400"/>
      <c r="T159" s="400"/>
      <c r="U159" s="743"/>
      <c r="V159" s="743"/>
      <c r="W159" s="745"/>
      <c r="X159" s="743"/>
      <c r="Y159" s="746"/>
      <c r="Z159" s="746"/>
    </row>
    <row r="160" spans="1:26" ht="15.6" x14ac:dyDescent="0.3">
      <c r="A160" s="400"/>
      <c r="B160" s="400"/>
      <c r="C160" s="728"/>
      <c r="D160" s="400"/>
      <c r="E160" s="750"/>
      <c r="F160" s="750"/>
      <c r="G160" s="400"/>
      <c r="H160" s="400"/>
      <c r="J160" s="400"/>
      <c r="K160" s="400"/>
      <c r="L160" s="400"/>
      <c r="M160" s="728"/>
      <c r="N160" s="400"/>
      <c r="O160" s="750"/>
      <c r="P160" s="750"/>
      <c r="Q160" s="400"/>
      <c r="T160" s="400"/>
      <c r="U160" s="743"/>
      <c r="V160" s="743"/>
      <c r="W160" s="745"/>
      <c r="X160" s="743"/>
      <c r="Y160" s="746"/>
      <c r="Z160" s="746"/>
    </row>
    <row r="161" spans="1:26" ht="15.6" x14ac:dyDescent="0.3">
      <c r="A161" s="400"/>
      <c r="B161" s="400"/>
      <c r="C161" s="728"/>
      <c r="D161" s="400"/>
      <c r="E161" s="750"/>
      <c r="F161" s="750"/>
      <c r="G161" s="400"/>
      <c r="H161" s="743"/>
      <c r="J161" s="400"/>
      <c r="K161" s="400"/>
      <c r="L161" s="400"/>
      <c r="M161" s="728"/>
      <c r="N161" s="400"/>
      <c r="O161" s="750"/>
      <c r="P161" s="750"/>
      <c r="Q161" s="400"/>
      <c r="T161" s="400"/>
      <c r="U161" s="747"/>
      <c r="V161" s="747"/>
      <c r="W161" s="748"/>
      <c r="X161" s="747"/>
      <c r="Y161" s="749"/>
      <c r="Z161" s="749"/>
    </row>
    <row r="162" spans="1:26" ht="15.6" x14ac:dyDescent="0.3">
      <c r="A162" s="743"/>
      <c r="B162" s="743"/>
      <c r="C162" s="745"/>
      <c r="D162" s="743"/>
      <c r="E162" s="746"/>
      <c r="F162" s="746"/>
      <c r="G162" s="743"/>
      <c r="H162" s="747"/>
      <c r="J162" s="400"/>
      <c r="K162" s="400"/>
      <c r="L162" s="400"/>
      <c r="M162" s="728"/>
      <c r="N162" s="400"/>
      <c r="O162" s="750"/>
      <c r="P162" s="750"/>
      <c r="Q162" s="400"/>
      <c r="T162" s="400"/>
      <c r="U162" s="400"/>
      <c r="V162" s="400"/>
      <c r="W162" s="728"/>
      <c r="X162" s="400"/>
      <c r="Y162" s="750"/>
      <c r="Z162" s="750"/>
    </row>
    <row r="163" spans="1:26" ht="15.6" x14ac:dyDescent="0.3">
      <c r="A163" s="747"/>
      <c r="B163" s="747"/>
      <c r="C163" s="748"/>
      <c r="D163" s="747"/>
      <c r="E163" s="749"/>
      <c r="F163" s="749"/>
      <c r="G163" s="747"/>
      <c r="H163" s="400"/>
      <c r="J163" s="400"/>
      <c r="K163" s="400"/>
      <c r="L163" s="400"/>
      <c r="M163" s="728"/>
      <c r="N163" s="400"/>
      <c r="O163" s="750"/>
      <c r="P163" s="750"/>
      <c r="Q163" s="400"/>
      <c r="T163" s="400"/>
      <c r="U163" s="400"/>
      <c r="V163" s="400"/>
      <c r="W163" s="728"/>
      <c r="X163" s="400"/>
      <c r="Y163" s="750"/>
      <c r="Z163" s="750"/>
    </row>
    <row r="164" spans="1:26" ht="15.6" x14ac:dyDescent="0.3">
      <c r="A164" s="400"/>
      <c r="B164" s="400"/>
      <c r="C164" s="728"/>
      <c r="D164" s="400"/>
      <c r="E164" s="750"/>
      <c r="F164" s="750"/>
      <c r="G164" s="400"/>
      <c r="H164" s="400"/>
      <c r="J164" s="400"/>
      <c r="K164" s="400"/>
      <c r="L164" s="400"/>
      <c r="M164" s="728"/>
      <c r="N164" s="400"/>
      <c r="O164" s="750"/>
      <c r="P164" s="750"/>
      <c r="Q164" s="400"/>
      <c r="T164" s="400"/>
      <c r="U164" s="743"/>
      <c r="V164" s="743"/>
      <c r="W164" s="745"/>
      <c r="X164" s="743"/>
      <c r="Y164" s="746"/>
      <c r="Z164" s="746"/>
    </row>
    <row r="165" spans="1:26" ht="15.6" x14ac:dyDescent="0.3">
      <c r="A165" s="400"/>
      <c r="B165" s="400"/>
      <c r="C165" s="728"/>
      <c r="D165" s="400"/>
      <c r="E165" s="750"/>
      <c r="F165" s="750"/>
      <c r="G165" s="400"/>
      <c r="H165" s="400"/>
      <c r="J165" s="400"/>
      <c r="K165" s="400"/>
      <c r="L165" s="400"/>
      <c r="M165" s="728"/>
      <c r="N165" s="400"/>
      <c r="O165" s="750"/>
      <c r="P165" s="750"/>
      <c r="Q165" s="400"/>
      <c r="T165" s="400"/>
      <c r="U165" s="747"/>
      <c r="V165" s="747"/>
      <c r="W165" s="748"/>
      <c r="X165" s="747"/>
      <c r="Y165" s="749"/>
      <c r="Z165" s="749"/>
    </row>
    <row r="166" spans="1:26" ht="15.6" x14ac:dyDescent="0.3">
      <c r="A166" s="400"/>
      <c r="B166" s="400"/>
      <c r="C166" s="728"/>
      <c r="D166" s="400"/>
      <c r="E166" s="750"/>
      <c r="F166" s="750"/>
      <c r="G166" s="400"/>
      <c r="H166" s="400"/>
      <c r="J166" s="400"/>
      <c r="K166" s="400"/>
      <c r="L166" s="400"/>
      <c r="M166" s="728"/>
      <c r="N166" s="400"/>
      <c r="O166" s="750"/>
      <c r="P166" s="750"/>
      <c r="Q166" s="400"/>
      <c r="T166" s="400"/>
      <c r="U166" s="400"/>
      <c r="V166" s="400"/>
      <c r="W166" s="728"/>
      <c r="X166" s="400"/>
      <c r="Y166" s="750"/>
      <c r="Z166" s="750"/>
    </row>
    <row r="167" spans="1:26" ht="15.6" x14ac:dyDescent="0.3">
      <c r="A167" s="400"/>
      <c r="B167" s="400"/>
      <c r="C167" s="728"/>
      <c r="D167" s="400"/>
      <c r="E167" s="750"/>
      <c r="F167" s="750"/>
      <c r="G167" s="400"/>
      <c r="H167" s="743"/>
      <c r="J167" s="400"/>
      <c r="K167" s="400"/>
      <c r="L167" s="400"/>
      <c r="M167" s="728"/>
      <c r="N167" s="400"/>
      <c r="O167" s="750"/>
      <c r="P167" s="750"/>
      <c r="Q167" s="400"/>
      <c r="T167" s="400"/>
      <c r="U167" s="400"/>
      <c r="V167" s="400"/>
      <c r="W167" s="728"/>
      <c r="X167" s="400"/>
      <c r="Y167" s="750"/>
      <c r="Z167" s="750"/>
    </row>
    <row r="168" spans="1:26" ht="15.6" x14ac:dyDescent="0.3">
      <c r="A168" s="743"/>
      <c r="B168" s="743"/>
      <c r="C168" s="745"/>
      <c r="D168" s="743"/>
      <c r="E168" s="746"/>
      <c r="F168" s="746"/>
      <c r="G168" s="743"/>
      <c r="H168" s="747"/>
      <c r="J168" s="400"/>
      <c r="K168" s="400"/>
      <c r="L168" s="400"/>
      <c r="M168" s="728"/>
      <c r="N168" s="400"/>
      <c r="O168" s="750"/>
      <c r="P168" s="750"/>
      <c r="Q168" s="400"/>
      <c r="T168" s="400"/>
      <c r="U168" s="400"/>
      <c r="V168" s="400"/>
      <c r="W168" s="728"/>
      <c r="X168" s="400"/>
      <c r="Y168" s="750"/>
      <c r="Z168" s="750"/>
    </row>
    <row r="169" spans="1:26" ht="15.6" x14ac:dyDescent="0.3">
      <c r="A169" s="747"/>
      <c r="B169" s="747"/>
      <c r="C169" s="748"/>
      <c r="D169" s="747"/>
      <c r="E169" s="749"/>
      <c r="F169" s="749"/>
      <c r="G169" s="747"/>
      <c r="H169" s="400"/>
      <c r="J169" s="400"/>
      <c r="K169" s="400"/>
      <c r="L169" s="400"/>
      <c r="M169" s="728"/>
      <c r="N169" s="400"/>
      <c r="O169" s="750"/>
      <c r="P169" s="750"/>
      <c r="Q169" s="400"/>
      <c r="T169" s="400"/>
      <c r="U169" s="743"/>
      <c r="V169" s="743"/>
      <c r="W169" s="745"/>
      <c r="X169" s="743"/>
      <c r="Y169" s="746"/>
      <c r="Z169" s="746"/>
    </row>
    <row r="170" spans="1:26" ht="15.6" x14ac:dyDescent="0.3">
      <c r="A170" s="400"/>
      <c r="B170" s="400"/>
      <c r="C170" s="728"/>
      <c r="D170" s="400"/>
      <c r="E170" s="750"/>
      <c r="F170" s="750"/>
      <c r="G170" s="400"/>
      <c r="H170" s="400"/>
      <c r="J170" s="400"/>
      <c r="K170" s="400"/>
      <c r="L170" s="400"/>
      <c r="M170" s="728"/>
      <c r="N170" s="400"/>
      <c r="O170" s="750"/>
      <c r="P170" s="750"/>
      <c r="Q170" s="400"/>
      <c r="T170" s="400"/>
      <c r="U170" s="743"/>
      <c r="V170" s="743"/>
      <c r="W170" s="745"/>
      <c r="X170" s="743"/>
      <c r="Y170" s="746"/>
      <c r="Z170" s="746"/>
    </row>
    <row r="171" spans="1:26" ht="15.6" x14ac:dyDescent="0.3">
      <c r="A171" s="400"/>
      <c r="B171" s="400"/>
      <c r="C171" s="728"/>
      <c r="D171" s="400"/>
      <c r="E171" s="750"/>
      <c r="F171" s="750"/>
      <c r="G171" s="400"/>
      <c r="H171" s="743"/>
      <c r="J171" s="400"/>
      <c r="K171" s="400"/>
      <c r="L171" s="400"/>
      <c r="M171" s="728"/>
      <c r="N171" s="400"/>
      <c r="O171" s="750"/>
      <c r="P171" s="750"/>
      <c r="Q171" s="400"/>
      <c r="T171" s="400"/>
      <c r="U171" s="747"/>
      <c r="V171" s="747"/>
      <c r="W171" s="748"/>
      <c r="X171" s="747"/>
      <c r="Y171" s="749"/>
      <c r="Z171" s="749"/>
    </row>
    <row r="172" spans="1:26" ht="15.6" x14ac:dyDescent="0.3">
      <c r="A172" s="400"/>
      <c r="B172" s="400"/>
      <c r="C172" s="728"/>
      <c r="D172" s="400"/>
      <c r="E172" s="750"/>
      <c r="F172" s="750"/>
      <c r="G172" s="400"/>
      <c r="H172" s="743"/>
      <c r="J172" s="400"/>
      <c r="K172" s="400"/>
      <c r="L172" s="400"/>
      <c r="M172" s="728"/>
      <c r="N172" s="400"/>
      <c r="O172" s="750"/>
      <c r="P172" s="750"/>
      <c r="Q172" s="400"/>
      <c r="T172" s="400"/>
      <c r="U172" s="400"/>
      <c r="V172" s="400"/>
      <c r="W172" s="728"/>
      <c r="X172" s="400"/>
      <c r="Y172" s="750"/>
      <c r="Z172" s="750"/>
    </row>
    <row r="173" spans="1:26" ht="15.6" x14ac:dyDescent="0.3">
      <c r="A173" s="400"/>
      <c r="B173" s="400"/>
      <c r="C173" s="728"/>
      <c r="D173" s="400"/>
      <c r="E173" s="750"/>
      <c r="F173" s="750"/>
      <c r="G173" s="400"/>
      <c r="H173" s="743"/>
      <c r="J173" s="400"/>
      <c r="K173" s="400"/>
      <c r="L173" s="400"/>
      <c r="M173" s="728"/>
      <c r="N173" s="400"/>
      <c r="O173" s="750"/>
      <c r="P173" s="750"/>
      <c r="Q173" s="400"/>
      <c r="T173" s="400"/>
      <c r="U173" s="400"/>
      <c r="V173" s="400"/>
      <c r="W173" s="728"/>
      <c r="X173" s="400"/>
      <c r="Y173" s="750"/>
      <c r="Z173" s="750"/>
    </row>
    <row r="174" spans="1:26" ht="15.6" x14ac:dyDescent="0.3">
      <c r="A174" s="400"/>
      <c r="B174" s="400"/>
      <c r="C174" s="728"/>
      <c r="D174" s="400"/>
      <c r="E174" s="750"/>
      <c r="F174" s="750"/>
      <c r="G174" s="400"/>
      <c r="H174" s="747"/>
      <c r="J174" s="400"/>
      <c r="K174" s="400"/>
      <c r="L174" s="400"/>
      <c r="M174" s="728"/>
      <c r="N174" s="400"/>
      <c r="O174" s="750"/>
      <c r="P174" s="750"/>
      <c r="Q174" s="400"/>
      <c r="T174" s="400"/>
      <c r="U174" s="400"/>
      <c r="V174" s="400"/>
      <c r="W174" s="400"/>
      <c r="X174" s="400"/>
      <c r="Y174" s="400"/>
      <c r="Z174" s="400"/>
    </row>
    <row r="175" spans="1:26" ht="15.6" x14ac:dyDescent="0.3">
      <c r="A175" s="400"/>
      <c r="B175" s="400"/>
      <c r="C175" s="728"/>
      <c r="D175" s="400"/>
      <c r="E175" s="750"/>
      <c r="F175" s="750"/>
      <c r="G175" s="400"/>
      <c r="H175" s="400"/>
      <c r="J175" s="400"/>
      <c r="K175" s="400"/>
      <c r="L175" s="400"/>
      <c r="M175" s="728"/>
      <c r="N175" s="400"/>
      <c r="O175" s="750"/>
      <c r="P175" s="750"/>
      <c r="Q175" s="400"/>
      <c r="T175" s="400"/>
      <c r="U175" s="400"/>
      <c r="V175" s="400"/>
      <c r="W175" s="400"/>
      <c r="X175" s="400"/>
      <c r="Y175" s="400"/>
      <c r="Z175" s="400"/>
    </row>
    <row r="176" spans="1:26" ht="15.6" x14ac:dyDescent="0.3">
      <c r="A176" s="400"/>
      <c r="B176" s="400"/>
      <c r="C176" s="728"/>
      <c r="D176" s="400"/>
      <c r="E176" s="750"/>
      <c r="F176" s="750"/>
      <c r="G176" s="400"/>
      <c r="H176" s="400"/>
      <c r="J176" s="400"/>
      <c r="K176" s="400"/>
      <c r="L176" s="400"/>
      <c r="M176" s="728"/>
      <c r="N176" s="400"/>
      <c r="O176" s="750"/>
      <c r="P176" s="750"/>
      <c r="Q176" s="400"/>
      <c r="T176" s="400"/>
      <c r="U176" s="400"/>
      <c r="V176" s="400"/>
      <c r="W176" s="400"/>
      <c r="X176" s="400"/>
      <c r="Y176" s="400"/>
      <c r="Z176" s="400"/>
    </row>
    <row r="177" spans="1:26" ht="15.6" x14ac:dyDescent="0.3">
      <c r="A177" s="400"/>
      <c r="B177" s="400"/>
      <c r="C177" s="728"/>
      <c r="D177" s="400"/>
      <c r="E177" s="750"/>
      <c r="F177" s="750"/>
      <c r="G177" s="400"/>
      <c r="H177" s="400"/>
      <c r="J177" s="400"/>
      <c r="K177" s="400"/>
      <c r="L177" s="400"/>
      <c r="M177" s="728"/>
      <c r="N177" s="400"/>
      <c r="O177" s="750"/>
      <c r="P177" s="750"/>
      <c r="Q177" s="400"/>
      <c r="T177" s="400"/>
      <c r="U177" s="400"/>
      <c r="V177" s="400"/>
      <c r="W177" s="400"/>
      <c r="X177" s="400"/>
      <c r="Y177" s="400"/>
      <c r="Z177" s="400"/>
    </row>
    <row r="178" spans="1:26" ht="15.6" x14ac:dyDescent="0.3">
      <c r="A178" s="400"/>
      <c r="B178" s="400"/>
      <c r="C178" s="728"/>
      <c r="D178" s="400"/>
      <c r="E178" s="750"/>
      <c r="F178" s="750"/>
      <c r="G178" s="400"/>
      <c r="H178" s="743"/>
      <c r="J178" s="400"/>
      <c r="K178" s="400"/>
      <c r="L178" s="400"/>
      <c r="M178" s="728"/>
      <c r="N178" s="400"/>
      <c r="O178" s="750"/>
      <c r="P178" s="750"/>
      <c r="Q178" s="400"/>
      <c r="T178" s="400"/>
      <c r="U178" s="400"/>
      <c r="V178" s="400"/>
      <c r="W178" s="400"/>
      <c r="X178" s="400"/>
      <c r="Y178" s="400"/>
      <c r="Z178" s="400"/>
    </row>
    <row r="179" spans="1:26" ht="15.6" x14ac:dyDescent="0.3">
      <c r="A179" s="400"/>
      <c r="B179" s="400"/>
      <c r="C179" s="728"/>
      <c r="D179" s="400"/>
      <c r="E179" s="750"/>
      <c r="F179" s="750"/>
      <c r="G179" s="400"/>
      <c r="H179" s="743"/>
      <c r="J179" s="400"/>
      <c r="K179" s="400"/>
      <c r="L179" s="400"/>
      <c r="M179" s="728"/>
      <c r="N179" s="400"/>
      <c r="O179" s="750"/>
      <c r="P179" s="750"/>
      <c r="Q179" s="400"/>
      <c r="T179" s="400"/>
      <c r="U179" s="400"/>
      <c r="V179" s="400"/>
      <c r="W179" s="400"/>
      <c r="X179" s="400"/>
      <c r="Y179" s="400"/>
      <c r="Z179" s="400"/>
    </row>
    <row r="180" spans="1:26" ht="15.6" x14ac:dyDescent="0.3">
      <c r="A180" s="400"/>
      <c r="B180" s="400"/>
      <c r="C180" s="728"/>
      <c r="D180" s="400"/>
      <c r="E180" s="750"/>
      <c r="F180" s="750"/>
      <c r="G180" s="400"/>
      <c r="H180" s="747"/>
      <c r="J180" s="400"/>
      <c r="K180" s="400"/>
      <c r="L180" s="400"/>
      <c r="M180" s="728"/>
      <c r="N180" s="400"/>
      <c r="O180" s="750"/>
      <c r="P180" s="750"/>
      <c r="Q180" s="400"/>
      <c r="T180" s="400"/>
      <c r="U180" s="400"/>
      <c r="V180" s="400"/>
      <c r="W180" s="400"/>
      <c r="X180" s="400"/>
      <c r="Y180" s="400"/>
      <c r="Z180" s="400"/>
    </row>
    <row r="181" spans="1:26" ht="15.6" x14ac:dyDescent="0.3">
      <c r="A181" s="400"/>
      <c r="B181" s="400"/>
      <c r="C181" s="728"/>
      <c r="D181" s="400"/>
      <c r="E181" s="750"/>
      <c r="F181" s="750"/>
      <c r="G181" s="400"/>
      <c r="H181" s="400"/>
      <c r="J181" s="400"/>
      <c r="K181" s="400"/>
      <c r="L181" s="400"/>
      <c r="M181" s="728"/>
      <c r="N181" s="400"/>
      <c r="O181" s="750"/>
      <c r="P181" s="750"/>
      <c r="Q181" s="400"/>
      <c r="T181" s="400"/>
      <c r="U181" s="400"/>
      <c r="V181" s="400"/>
      <c r="W181" s="400"/>
      <c r="X181" s="400"/>
      <c r="Y181" s="400"/>
      <c r="Z181" s="400"/>
    </row>
    <row r="182" spans="1:26" ht="15.6" x14ac:dyDescent="0.3">
      <c r="A182" s="743"/>
      <c r="B182" s="743"/>
      <c r="C182" s="745"/>
      <c r="D182" s="743"/>
      <c r="E182" s="746"/>
      <c r="F182" s="746"/>
      <c r="G182" s="743"/>
      <c r="H182" s="400"/>
      <c r="J182" s="400"/>
      <c r="K182" s="400"/>
      <c r="L182" s="400"/>
      <c r="M182" s="728"/>
      <c r="N182" s="400"/>
      <c r="O182" s="750"/>
      <c r="P182" s="750"/>
      <c r="Q182" s="400"/>
      <c r="T182" s="400"/>
      <c r="U182" s="400"/>
      <c r="V182" s="400"/>
      <c r="W182" s="400"/>
      <c r="X182" s="400"/>
      <c r="Y182" s="400"/>
      <c r="Z182" s="400"/>
    </row>
    <row r="183" spans="1:26" ht="15.6" x14ac:dyDescent="0.3">
      <c r="A183" s="747"/>
      <c r="B183" s="747"/>
      <c r="C183" s="748"/>
      <c r="D183" s="747"/>
      <c r="E183" s="749"/>
      <c r="F183" s="749"/>
      <c r="G183" s="747"/>
      <c r="H183" s="400"/>
      <c r="J183" s="400"/>
      <c r="K183" s="400"/>
      <c r="L183" s="400"/>
      <c r="M183" s="728"/>
      <c r="N183" s="400"/>
      <c r="O183" s="750"/>
      <c r="P183" s="750"/>
      <c r="Q183" s="400"/>
      <c r="T183" s="400"/>
      <c r="U183" s="400"/>
      <c r="V183" s="400"/>
      <c r="W183" s="400"/>
      <c r="X183" s="400"/>
      <c r="Y183" s="400"/>
      <c r="Z183" s="400"/>
    </row>
    <row r="184" spans="1:26" ht="15.6" x14ac:dyDescent="0.3">
      <c r="A184" s="400"/>
      <c r="B184" s="400"/>
      <c r="C184" s="728"/>
      <c r="D184" s="400"/>
      <c r="E184" s="750"/>
      <c r="F184" s="750"/>
      <c r="G184" s="400"/>
      <c r="H184" s="743"/>
      <c r="J184" s="400"/>
      <c r="K184" s="743"/>
      <c r="L184" s="743"/>
      <c r="M184" s="745"/>
      <c r="N184" s="743"/>
      <c r="O184" s="746"/>
      <c r="P184" s="746"/>
      <c r="Q184" s="743"/>
      <c r="T184" s="400"/>
      <c r="U184" s="400"/>
      <c r="V184" s="400"/>
      <c r="W184" s="400"/>
      <c r="X184" s="400"/>
      <c r="Y184" s="400"/>
      <c r="Z184" s="400"/>
    </row>
    <row r="185" spans="1:26" ht="15.6" x14ac:dyDescent="0.3">
      <c r="A185" s="400"/>
      <c r="B185" s="400"/>
      <c r="C185" s="728"/>
      <c r="D185" s="400"/>
      <c r="E185" s="750"/>
      <c r="F185" s="750"/>
      <c r="G185" s="400"/>
      <c r="H185" s="747"/>
      <c r="J185" s="400"/>
      <c r="K185" s="747"/>
      <c r="L185" s="747"/>
      <c r="M185" s="748"/>
      <c r="N185" s="747"/>
      <c r="O185" s="749"/>
      <c r="P185" s="749"/>
      <c r="Q185" s="747"/>
      <c r="T185" s="400"/>
      <c r="U185" s="400"/>
      <c r="V185" s="400"/>
      <c r="W185" s="400"/>
      <c r="X185" s="400"/>
      <c r="Y185" s="400"/>
      <c r="Z185" s="400"/>
    </row>
    <row r="186" spans="1:26" ht="15.6" x14ac:dyDescent="0.3">
      <c r="A186" s="743"/>
      <c r="B186" s="743"/>
      <c r="C186" s="745"/>
      <c r="D186" s="743"/>
      <c r="E186" s="746"/>
      <c r="F186" s="746"/>
      <c r="G186" s="743"/>
      <c r="H186" s="400"/>
      <c r="J186" s="400"/>
      <c r="K186" s="400"/>
      <c r="L186" s="400"/>
      <c r="M186" s="728"/>
      <c r="N186" s="400"/>
      <c r="O186" s="750"/>
      <c r="P186" s="750"/>
      <c r="Q186" s="400"/>
      <c r="T186" s="400"/>
      <c r="U186" s="400"/>
      <c r="V186" s="400"/>
      <c r="W186" s="400"/>
      <c r="X186" s="400"/>
      <c r="Y186" s="400"/>
      <c r="Z186" s="400"/>
    </row>
    <row r="187" spans="1:26" ht="15.6" x14ac:dyDescent="0.3">
      <c r="A187" s="747"/>
      <c r="B187" s="747"/>
      <c r="C187" s="748"/>
      <c r="D187" s="747"/>
      <c r="E187" s="749"/>
      <c r="F187" s="749"/>
      <c r="G187" s="747"/>
      <c r="H187" s="400"/>
      <c r="J187" s="400"/>
      <c r="K187" s="400"/>
      <c r="L187" s="400"/>
      <c r="M187" s="728"/>
      <c r="N187" s="400"/>
      <c r="O187" s="750"/>
      <c r="P187" s="750"/>
      <c r="Q187" s="400"/>
      <c r="T187" s="400"/>
      <c r="U187" s="400"/>
      <c r="V187" s="400"/>
      <c r="W187" s="400"/>
      <c r="X187" s="400"/>
      <c r="Y187" s="400"/>
      <c r="Z187" s="400"/>
    </row>
    <row r="188" spans="1:26" ht="15.6" x14ac:dyDescent="0.3">
      <c r="A188" s="400"/>
      <c r="B188" s="400"/>
      <c r="C188" s="728"/>
      <c r="D188" s="400"/>
      <c r="E188" s="750"/>
      <c r="F188" s="750"/>
      <c r="G188" s="400"/>
      <c r="H188" s="400"/>
      <c r="J188" s="400"/>
      <c r="K188" s="400"/>
      <c r="L188" s="400"/>
      <c r="M188" s="728"/>
      <c r="N188" s="400"/>
      <c r="O188" s="750"/>
      <c r="P188" s="750"/>
      <c r="Q188" s="400"/>
      <c r="T188" s="400"/>
      <c r="U188" s="400"/>
      <c r="V188" s="400"/>
      <c r="W188" s="400"/>
      <c r="X188" s="400"/>
      <c r="Y188" s="400"/>
      <c r="Z188" s="400"/>
    </row>
    <row r="189" spans="1:26" ht="15.6" x14ac:dyDescent="0.3">
      <c r="A189" s="400"/>
      <c r="B189" s="400"/>
      <c r="C189" s="728"/>
      <c r="D189" s="400"/>
      <c r="E189" s="750"/>
      <c r="F189" s="750"/>
      <c r="G189" s="400"/>
      <c r="H189" s="400"/>
      <c r="J189" s="400"/>
      <c r="K189" s="400"/>
      <c r="L189" s="400"/>
      <c r="M189" s="728"/>
      <c r="N189" s="400"/>
      <c r="O189" s="750"/>
      <c r="P189" s="750"/>
      <c r="Q189" s="400"/>
      <c r="T189" s="400"/>
      <c r="U189" s="400"/>
      <c r="V189" s="400"/>
      <c r="W189" s="400"/>
      <c r="X189" s="400"/>
      <c r="Y189" s="400"/>
      <c r="Z189" s="400"/>
    </row>
    <row r="190" spans="1:26" ht="15.6" x14ac:dyDescent="0.3">
      <c r="A190" s="743"/>
      <c r="B190" s="743"/>
      <c r="C190" s="745"/>
      <c r="D190" s="743"/>
      <c r="E190" s="746"/>
      <c r="F190" s="746"/>
      <c r="G190" s="743"/>
      <c r="H190" s="743"/>
      <c r="J190" s="400"/>
      <c r="K190" s="400"/>
      <c r="L190" s="400"/>
      <c r="M190" s="728"/>
      <c r="N190" s="400"/>
      <c r="O190" s="750"/>
      <c r="P190" s="750"/>
      <c r="Q190" s="400"/>
      <c r="T190" s="400"/>
      <c r="U190" s="400"/>
      <c r="V190" s="400"/>
      <c r="W190" s="400"/>
      <c r="X190" s="400"/>
      <c r="Y190" s="400"/>
      <c r="Z190" s="400"/>
    </row>
    <row r="191" spans="1:26" ht="15.6" x14ac:dyDescent="0.3">
      <c r="A191" s="747"/>
      <c r="B191" s="747"/>
      <c r="C191" s="748"/>
      <c r="D191" s="747"/>
      <c r="E191" s="749"/>
      <c r="F191" s="749"/>
      <c r="G191" s="747"/>
      <c r="H191" s="747"/>
      <c r="J191" s="400"/>
      <c r="K191" s="400"/>
      <c r="L191" s="400"/>
      <c r="M191" s="728"/>
      <c r="N191" s="400"/>
      <c r="O191" s="750"/>
      <c r="P191" s="750"/>
      <c r="Q191" s="400"/>
      <c r="T191" s="400"/>
      <c r="U191" s="400"/>
      <c r="V191" s="400"/>
      <c r="W191" s="400"/>
      <c r="X191" s="400"/>
      <c r="Y191" s="400"/>
      <c r="Z191" s="400"/>
    </row>
    <row r="192" spans="1:26" ht="15.6" x14ac:dyDescent="0.3">
      <c r="A192" s="400"/>
      <c r="B192" s="400"/>
      <c r="C192" s="728"/>
      <c r="D192" s="400"/>
      <c r="E192" s="750"/>
      <c r="F192" s="750"/>
      <c r="G192" s="400"/>
      <c r="H192" s="400"/>
      <c r="J192" s="400"/>
      <c r="K192" s="400"/>
      <c r="L192" s="400"/>
      <c r="M192" s="728"/>
      <c r="N192" s="400"/>
      <c r="O192" s="750"/>
      <c r="P192" s="750"/>
      <c r="Q192" s="400"/>
      <c r="T192" s="400"/>
      <c r="U192" s="400"/>
      <c r="V192" s="400"/>
      <c r="W192" s="400"/>
      <c r="X192" s="400"/>
      <c r="Y192" s="400"/>
      <c r="Z192" s="400"/>
    </row>
    <row r="193" spans="1:26" ht="15.6" x14ac:dyDescent="0.3">
      <c r="A193" s="400"/>
      <c r="B193" s="400"/>
      <c r="C193" s="728"/>
      <c r="D193" s="400"/>
      <c r="E193" s="750"/>
      <c r="F193" s="750"/>
      <c r="G193" s="400"/>
      <c r="H193" s="400"/>
      <c r="J193" s="400"/>
      <c r="K193" s="400"/>
      <c r="L193" s="400"/>
      <c r="M193" s="728"/>
      <c r="N193" s="400"/>
      <c r="O193" s="750"/>
      <c r="P193" s="750"/>
      <c r="Q193" s="400"/>
      <c r="T193" s="400"/>
      <c r="U193" s="400"/>
      <c r="V193" s="400"/>
      <c r="W193" s="400"/>
      <c r="X193" s="400"/>
      <c r="Y193" s="400"/>
      <c r="Z193" s="400"/>
    </row>
    <row r="194" spans="1:26" ht="15.6" x14ac:dyDescent="0.3">
      <c r="A194" s="743"/>
      <c r="B194" s="743"/>
      <c r="C194" s="745"/>
      <c r="D194" s="743"/>
      <c r="E194" s="746"/>
      <c r="F194" s="746"/>
      <c r="G194" s="743"/>
      <c r="H194" s="400"/>
      <c r="J194" s="400"/>
      <c r="K194" s="400"/>
      <c r="L194" s="400"/>
      <c r="M194" s="728"/>
      <c r="N194" s="400"/>
      <c r="O194" s="750"/>
      <c r="P194" s="750"/>
      <c r="Q194" s="400"/>
      <c r="T194" s="400"/>
      <c r="U194" s="400"/>
      <c r="V194" s="400"/>
      <c r="W194" s="400"/>
      <c r="X194" s="400"/>
      <c r="Y194" s="400"/>
      <c r="Z194" s="400"/>
    </row>
    <row r="195" spans="1:26" ht="15.6" x14ac:dyDescent="0.3">
      <c r="A195" s="747"/>
      <c r="B195" s="747"/>
      <c r="C195" s="748"/>
      <c r="D195" s="747"/>
      <c r="E195" s="749"/>
      <c r="F195" s="749"/>
      <c r="G195" s="747"/>
      <c r="H195" s="400"/>
      <c r="J195" s="400"/>
      <c r="K195" s="400"/>
      <c r="L195" s="400"/>
      <c r="M195" s="728"/>
      <c r="N195" s="400"/>
      <c r="O195" s="750"/>
      <c r="P195" s="750"/>
      <c r="Q195" s="400"/>
      <c r="T195" s="400"/>
      <c r="U195" s="400"/>
      <c r="V195" s="400"/>
      <c r="W195" s="400"/>
      <c r="X195" s="400"/>
      <c r="Y195" s="400"/>
      <c r="Z195" s="400"/>
    </row>
    <row r="196" spans="1:26" ht="15.6" x14ac:dyDescent="0.3">
      <c r="A196" s="400"/>
      <c r="B196" s="400"/>
      <c r="C196" s="728"/>
      <c r="D196" s="400"/>
      <c r="E196" s="750"/>
      <c r="F196" s="750"/>
      <c r="G196" s="400"/>
      <c r="H196" s="400"/>
      <c r="J196" s="400"/>
      <c r="K196" s="400"/>
      <c r="L196" s="400"/>
      <c r="M196" s="728"/>
      <c r="N196" s="400"/>
      <c r="O196" s="750"/>
      <c r="P196" s="750"/>
      <c r="Q196" s="400"/>
      <c r="T196" s="400"/>
      <c r="U196" s="400"/>
      <c r="V196" s="400"/>
      <c r="W196" s="400"/>
      <c r="X196" s="400"/>
      <c r="Y196" s="400"/>
      <c r="Z196" s="400"/>
    </row>
    <row r="197" spans="1:26" ht="15.6" x14ac:dyDescent="0.3">
      <c r="A197" s="400"/>
      <c r="B197" s="400"/>
      <c r="C197" s="728"/>
      <c r="D197" s="400"/>
      <c r="E197" s="750"/>
      <c r="F197" s="750"/>
      <c r="G197" s="400"/>
      <c r="H197" s="400"/>
      <c r="J197" s="400"/>
      <c r="K197" s="400"/>
      <c r="L197" s="400"/>
      <c r="M197" s="728"/>
      <c r="N197" s="400"/>
      <c r="O197" s="750"/>
      <c r="P197" s="750"/>
      <c r="Q197" s="400"/>
      <c r="T197" s="400"/>
      <c r="U197" s="400"/>
      <c r="V197" s="400"/>
      <c r="W197" s="400"/>
      <c r="X197" s="400"/>
      <c r="Y197" s="400"/>
      <c r="Z197" s="400"/>
    </row>
    <row r="198" spans="1:26" ht="15.6" x14ac:dyDescent="0.3">
      <c r="A198" s="743"/>
      <c r="B198" s="743"/>
      <c r="C198" s="745"/>
      <c r="D198" s="743"/>
      <c r="E198" s="746"/>
      <c r="F198" s="746"/>
      <c r="G198" s="743"/>
      <c r="H198" s="400"/>
      <c r="J198" s="400"/>
      <c r="K198" s="400"/>
      <c r="L198" s="400"/>
      <c r="M198" s="728"/>
      <c r="N198" s="400"/>
      <c r="O198" s="750"/>
      <c r="P198" s="750"/>
      <c r="Q198" s="400"/>
      <c r="T198" s="400"/>
      <c r="U198" s="400"/>
      <c r="V198" s="400"/>
      <c r="W198" s="400"/>
      <c r="X198" s="400"/>
      <c r="Y198" s="400"/>
      <c r="Z198" s="400"/>
    </row>
    <row r="199" spans="1:26" ht="15.6" x14ac:dyDescent="0.3">
      <c r="A199" s="747"/>
      <c r="B199" s="747"/>
      <c r="C199" s="748"/>
      <c r="D199" s="747"/>
      <c r="E199" s="749"/>
      <c r="F199" s="749"/>
      <c r="G199" s="747"/>
      <c r="H199" s="400"/>
      <c r="J199" s="400"/>
      <c r="K199" s="400"/>
      <c r="L199" s="400"/>
      <c r="M199" s="728"/>
      <c r="N199" s="400"/>
      <c r="O199" s="750"/>
      <c r="P199" s="750"/>
      <c r="Q199" s="400"/>
      <c r="T199" s="400"/>
      <c r="U199" s="400"/>
      <c r="V199" s="400"/>
      <c r="W199" s="400"/>
      <c r="X199" s="400"/>
      <c r="Y199" s="400"/>
      <c r="Z199" s="400"/>
    </row>
    <row r="200" spans="1:26" ht="15.6" x14ac:dyDescent="0.3">
      <c r="A200" s="400"/>
      <c r="B200" s="400"/>
      <c r="C200" s="728"/>
      <c r="D200" s="400"/>
      <c r="E200" s="750"/>
      <c r="F200" s="750"/>
      <c r="G200" s="400"/>
      <c r="H200" s="400"/>
      <c r="J200" s="400"/>
      <c r="K200" s="400"/>
      <c r="L200" s="400"/>
      <c r="M200" s="728"/>
      <c r="N200" s="400"/>
      <c r="O200" s="750"/>
      <c r="P200" s="750"/>
      <c r="Q200" s="400"/>
      <c r="T200" s="400"/>
      <c r="U200" s="400"/>
      <c r="V200" s="400"/>
      <c r="W200" s="400"/>
      <c r="X200" s="400"/>
      <c r="Y200" s="400"/>
      <c r="Z200" s="400"/>
    </row>
    <row r="201" spans="1:26" ht="15.6" x14ac:dyDescent="0.3">
      <c r="A201" s="400"/>
      <c r="B201" s="400"/>
      <c r="C201" s="728"/>
      <c r="D201" s="400"/>
      <c r="E201" s="750"/>
      <c r="F201" s="750"/>
      <c r="G201" s="400"/>
      <c r="H201" s="400"/>
      <c r="J201" s="400"/>
      <c r="K201" s="400"/>
      <c r="L201" s="400"/>
      <c r="M201" s="728"/>
      <c r="N201" s="400"/>
      <c r="O201" s="750"/>
      <c r="P201" s="750"/>
      <c r="Q201" s="400"/>
      <c r="T201" s="400"/>
      <c r="U201" s="400"/>
      <c r="V201" s="400"/>
      <c r="W201" s="400"/>
      <c r="X201" s="400"/>
      <c r="Y201" s="400"/>
      <c r="Z201" s="400"/>
    </row>
    <row r="202" spans="1:26" ht="15.6" x14ac:dyDescent="0.3">
      <c r="A202" s="743"/>
      <c r="B202" s="743"/>
      <c r="C202" s="745"/>
      <c r="D202" s="743"/>
      <c r="E202" s="746"/>
      <c r="F202" s="746"/>
      <c r="G202" s="743"/>
      <c r="H202" s="400"/>
      <c r="J202" s="400"/>
      <c r="K202" s="400"/>
      <c r="L202" s="400"/>
      <c r="M202" s="728"/>
      <c r="N202" s="400"/>
      <c r="O202" s="750"/>
      <c r="P202" s="750"/>
      <c r="Q202" s="400"/>
      <c r="T202" s="400"/>
      <c r="U202" s="400"/>
      <c r="V202" s="400"/>
      <c r="W202" s="400"/>
      <c r="X202" s="400"/>
      <c r="Y202" s="400"/>
      <c r="Z202" s="400"/>
    </row>
    <row r="203" spans="1:26" ht="15.6" x14ac:dyDescent="0.3">
      <c r="A203" s="747"/>
      <c r="B203" s="747"/>
      <c r="C203" s="748"/>
      <c r="D203" s="747"/>
      <c r="E203" s="749"/>
      <c r="F203" s="749"/>
      <c r="G203" s="747"/>
      <c r="H203" s="400"/>
      <c r="J203" s="400"/>
      <c r="K203" s="400"/>
      <c r="L203" s="400"/>
      <c r="M203" s="728"/>
      <c r="N203" s="400"/>
      <c r="O203" s="750"/>
      <c r="P203" s="750"/>
      <c r="Q203" s="400"/>
      <c r="T203" s="400"/>
      <c r="U203" s="400"/>
      <c r="V203" s="400"/>
      <c r="W203" s="400"/>
      <c r="X203" s="400"/>
      <c r="Y203" s="400"/>
      <c r="Z203" s="400"/>
    </row>
    <row r="204" spans="1:26" ht="15.6" x14ac:dyDescent="0.3">
      <c r="A204" s="400"/>
      <c r="B204" s="400"/>
      <c r="C204" s="728"/>
      <c r="D204" s="400"/>
      <c r="E204" s="750"/>
      <c r="F204" s="750"/>
      <c r="G204" s="400"/>
      <c r="H204" s="400"/>
      <c r="J204" s="400"/>
      <c r="K204" s="400"/>
      <c r="L204" s="400"/>
      <c r="M204" s="728"/>
      <c r="N204" s="400"/>
      <c r="O204" s="750"/>
      <c r="P204" s="750"/>
      <c r="Q204" s="400"/>
      <c r="T204" s="400"/>
      <c r="U204" s="400"/>
      <c r="V204" s="400"/>
      <c r="W204" s="400"/>
      <c r="X204" s="400"/>
      <c r="Y204" s="400"/>
      <c r="Z204" s="400"/>
    </row>
    <row r="205" spans="1:26" ht="15.6" x14ac:dyDescent="0.3">
      <c r="A205" s="400"/>
      <c r="B205" s="400"/>
      <c r="C205" s="728"/>
      <c r="D205" s="400"/>
      <c r="E205" s="750"/>
      <c r="F205" s="750"/>
      <c r="G205" s="400"/>
      <c r="H205" s="400"/>
      <c r="J205" s="400"/>
      <c r="K205" s="400"/>
      <c r="L205" s="400"/>
      <c r="M205" s="728"/>
      <c r="N205" s="400"/>
      <c r="O205" s="750"/>
      <c r="P205" s="750"/>
      <c r="Q205" s="400"/>
      <c r="T205" s="400"/>
      <c r="U205" s="400"/>
      <c r="V205" s="400"/>
      <c r="W205" s="400"/>
      <c r="X205" s="400"/>
      <c r="Y205" s="400"/>
      <c r="Z205" s="400"/>
    </row>
    <row r="206" spans="1:26" ht="15.6" x14ac:dyDescent="0.3">
      <c r="A206" s="400"/>
      <c r="B206" s="400"/>
      <c r="C206" s="728"/>
      <c r="D206" s="400"/>
      <c r="E206" s="750"/>
      <c r="F206" s="750"/>
      <c r="G206" s="400"/>
      <c r="H206" s="400"/>
      <c r="J206" s="400"/>
      <c r="K206" s="400"/>
      <c r="L206" s="400"/>
      <c r="M206" s="728"/>
      <c r="N206" s="400"/>
      <c r="O206" s="750"/>
      <c r="P206" s="750"/>
      <c r="Q206" s="400"/>
      <c r="T206" s="400"/>
      <c r="U206" s="400"/>
      <c r="V206" s="400"/>
      <c r="W206" s="400"/>
      <c r="X206" s="400"/>
      <c r="Y206" s="400"/>
      <c r="Z206" s="400"/>
    </row>
    <row r="207" spans="1:26" ht="15.6" x14ac:dyDescent="0.3">
      <c r="A207" s="743"/>
      <c r="B207" s="743"/>
      <c r="C207" s="745"/>
      <c r="D207" s="743"/>
      <c r="E207" s="746"/>
      <c r="F207" s="746"/>
      <c r="G207" s="743"/>
      <c r="H207" s="400"/>
      <c r="J207" s="400"/>
      <c r="K207" s="400"/>
      <c r="L207" s="400"/>
      <c r="M207" s="728"/>
      <c r="N207" s="400"/>
      <c r="O207" s="750"/>
      <c r="P207" s="750"/>
      <c r="Q207" s="400"/>
      <c r="T207" s="400"/>
      <c r="U207" s="400"/>
      <c r="V207" s="400"/>
      <c r="W207" s="400"/>
      <c r="X207" s="400"/>
      <c r="Y207" s="400"/>
      <c r="Z207" s="400"/>
    </row>
    <row r="208" spans="1:26" ht="15.6" x14ac:dyDescent="0.3">
      <c r="A208" s="743"/>
      <c r="B208" s="743"/>
      <c r="C208" s="745"/>
      <c r="D208" s="743"/>
      <c r="E208" s="746"/>
      <c r="F208" s="746"/>
      <c r="G208" s="743"/>
      <c r="H208" s="400"/>
      <c r="J208" s="400"/>
      <c r="K208" s="400"/>
      <c r="L208" s="400"/>
      <c r="M208" s="728"/>
      <c r="N208" s="400"/>
      <c r="O208" s="750"/>
      <c r="P208" s="750"/>
      <c r="Q208" s="400"/>
      <c r="T208" s="400"/>
      <c r="U208" s="400"/>
      <c r="V208" s="400"/>
      <c r="W208" s="400"/>
      <c r="X208" s="400"/>
      <c r="Y208" s="400"/>
      <c r="Z208" s="400"/>
    </row>
    <row r="209" spans="1:26" ht="15.6" x14ac:dyDescent="0.3">
      <c r="A209" s="747"/>
      <c r="B209" s="747"/>
      <c r="C209" s="748"/>
      <c r="D209" s="747"/>
      <c r="E209" s="749"/>
      <c r="F209" s="749"/>
      <c r="G209" s="747"/>
      <c r="H209" s="400"/>
      <c r="J209" s="400"/>
      <c r="K209" s="400"/>
      <c r="L209" s="400"/>
      <c r="M209" s="728"/>
      <c r="N209" s="400"/>
      <c r="O209" s="750"/>
      <c r="P209" s="750"/>
      <c r="Q209" s="400"/>
      <c r="T209" s="400"/>
      <c r="U209" s="400"/>
      <c r="V209" s="400"/>
      <c r="W209" s="400"/>
      <c r="X209" s="400"/>
      <c r="Y209" s="400"/>
      <c r="Z209" s="400"/>
    </row>
    <row r="210" spans="1:26" ht="15.6" x14ac:dyDescent="0.3">
      <c r="A210" s="400"/>
      <c r="B210" s="400"/>
      <c r="C210" s="728"/>
      <c r="D210" s="400"/>
      <c r="E210" s="750"/>
      <c r="F210" s="750"/>
      <c r="G210" s="400"/>
      <c r="H210" s="400"/>
      <c r="J210" s="400"/>
      <c r="K210" s="400"/>
      <c r="L210" s="400"/>
      <c r="M210" s="728"/>
      <c r="N210" s="400"/>
      <c r="O210" s="750"/>
      <c r="P210" s="750"/>
      <c r="Q210" s="400"/>
      <c r="T210" s="400"/>
      <c r="U210" s="400"/>
      <c r="V210" s="400"/>
      <c r="W210" s="400"/>
      <c r="X210" s="400"/>
      <c r="Y210" s="400"/>
      <c r="Z210" s="400"/>
    </row>
    <row r="211" spans="1:26" ht="15.6" x14ac:dyDescent="0.3">
      <c r="A211" s="400"/>
      <c r="B211" s="400"/>
      <c r="C211" s="728"/>
      <c r="D211" s="400"/>
      <c r="E211" s="750"/>
      <c r="F211" s="750"/>
      <c r="G211" s="400"/>
      <c r="H211" s="400"/>
      <c r="J211" s="400"/>
      <c r="K211" s="400"/>
      <c r="L211" s="400"/>
      <c r="M211" s="728"/>
      <c r="N211" s="400"/>
      <c r="O211" s="750"/>
      <c r="P211" s="750"/>
      <c r="Q211" s="400"/>
      <c r="T211" s="400"/>
      <c r="U211" s="400"/>
      <c r="V211" s="400"/>
      <c r="W211" s="400"/>
      <c r="X211" s="400"/>
      <c r="Y211" s="400"/>
      <c r="Z211" s="400"/>
    </row>
    <row r="212" spans="1:26" ht="15.6" x14ac:dyDescent="0.3">
      <c r="A212" s="743"/>
      <c r="B212" s="743"/>
      <c r="C212" s="745"/>
      <c r="D212" s="743"/>
      <c r="E212" s="746"/>
      <c r="F212" s="746"/>
      <c r="G212" s="743"/>
      <c r="H212" s="400"/>
      <c r="J212" s="400"/>
      <c r="K212" s="400"/>
      <c r="L212" s="400"/>
      <c r="M212" s="728"/>
      <c r="N212" s="400"/>
      <c r="O212" s="750"/>
      <c r="P212" s="750"/>
      <c r="Q212" s="400"/>
      <c r="T212" s="400"/>
      <c r="U212" s="400"/>
      <c r="V212" s="400"/>
      <c r="W212" s="400"/>
      <c r="X212" s="400"/>
      <c r="Y212" s="400"/>
      <c r="Z212" s="400"/>
    </row>
    <row r="213" spans="1:26" ht="15.6" x14ac:dyDescent="0.3">
      <c r="A213" s="747"/>
      <c r="B213" s="747"/>
      <c r="C213" s="748"/>
      <c r="D213" s="747"/>
      <c r="E213" s="749"/>
      <c r="F213" s="749"/>
      <c r="G213" s="747"/>
      <c r="H213" s="400"/>
      <c r="J213" s="400"/>
      <c r="K213" s="400"/>
      <c r="L213" s="400"/>
      <c r="M213" s="728"/>
      <c r="N213" s="400"/>
      <c r="O213" s="750"/>
      <c r="P213" s="750"/>
      <c r="Q213" s="400"/>
      <c r="T213" s="400"/>
      <c r="U213" s="400"/>
      <c r="V213" s="400"/>
      <c r="W213" s="400"/>
      <c r="X213" s="400"/>
      <c r="Y213" s="400"/>
      <c r="Z213" s="400"/>
    </row>
    <row r="214" spans="1:26" ht="15.6" x14ac:dyDescent="0.3">
      <c r="A214" s="400"/>
      <c r="B214" s="400"/>
      <c r="C214" s="728"/>
      <c r="D214" s="400"/>
      <c r="E214" s="750"/>
      <c r="F214" s="750"/>
      <c r="G214" s="400"/>
      <c r="H214" s="400"/>
      <c r="J214" s="400"/>
      <c r="K214" s="400"/>
      <c r="L214" s="400"/>
      <c r="M214" s="728"/>
      <c r="N214" s="400"/>
      <c r="O214" s="750"/>
      <c r="P214" s="750"/>
      <c r="Q214" s="400"/>
      <c r="T214" s="400"/>
      <c r="U214" s="400"/>
      <c r="V214" s="400"/>
      <c r="W214" s="400"/>
      <c r="X214" s="400"/>
      <c r="Y214" s="400"/>
      <c r="Z214" s="400"/>
    </row>
    <row r="215" spans="1:26" ht="15.6" x14ac:dyDescent="0.3">
      <c r="A215" s="400"/>
      <c r="B215" s="400"/>
      <c r="C215" s="728"/>
      <c r="D215" s="400"/>
      <c r="E215" s="750"/>
      <c r="F215" s="750"/>
      <c r="G215" s="400"/>
      <c r="H215" s="400"/>
      <c r="J215" s="400"/>
      <c r="K215" s="400"/>
      <c r="L215" s="400"/>
      <c r="M215" s="728"/>
      <c r="N215" s="400"/>
      <c r="O215" s="750"/>
      <c r="P215" s="750"/>
      <c r="Q215" s="400"/>
      <c r="T215" s="400"/>
      <c r="U215" s="400"/>
      <c r="V215" s="400"/>
      <c r="W215" s="400"/>
      <c r="X215" s="400"/>
      <c r="Y215" s="400"/>
      <c r="Z215" s="400"/>
    </row>
    <row r="216" spans="1:26" ht="15.6" x14ac:dyDescent="0.3">
      <c r="A216" s="743"/>
      <c r="B216" s="743"/>
      <c r="C216" s="745"/>
      <c r="D216" s="743"/>
      <c r="E216" s="746"/>
      <c r="F216" s="746"/>
      <c r="G216" s="743"/>
      <c r="H216" s="400"/>
      <c r="J216" s="400"/>
      <c r="K216" s="400"/>
      <c r="L216" s="400"/>
      <c r="M216" s="728"/>
      <c r="N216" s="400"/>
      <c r="O216" s="750"/>
      <c r="P216" s="750"/>
      <c r="Q216" s="400"/>
      <c r="T216" s="400"/>
      <c r="U216" s="400"/>
      <c r="V216" s="400"/>
      <c r="W216" s="400"/>
      <c r="X216" s="400"/>
      <c r="Y216" s="400"/>
      <c r="Z216" s="400"/>
    </row>
    <row r="217" spans="1:26" ht="15.6" x14ac:dyDescent="0.3">
      <c r="A217" s="743"/>
      <c r="B217" s="743"/>
      <c r="C217" s="745"/>
      <c r="D217" s="743"/>
      <c r="E217" s="746"/>
      <c r="F217" s="746"/>
      <c r="G217" s="743"/>
      <c r="H217" s="400"/>
      <c r="J217" s="400"/>
      <c r="K217" s="400"/>
      <c r="L217" s="400"/>
      <c r="M217" s="728"/>
      <c r="N217" s="400"/>
      <c r="O217" s="750"/>
      <c r="P217" s="750"/>
      <c r="Q217" s="400"/>
      <c r="T217" s="400"/>
      <c r="U217" s="400"/>
      <c r="V217" s="400"/>
      <c r="W217" s="400"/>
      <c r="X217" s="400"/>
      <c r="Y217" s="400"/>
      <c r="Z217" s="400"/>
    </row>
    <row r="218" spans="1:26" ht="15.6" x14ac:dyDescent="0.3">
      <c r="A218" s="747"/>
      <c r="B218" s="747"/>
      <c r="C218" s="748"/>
      <c r="D218" s="747"/>
      <c r="E218" s="749"/>
      <c r="F218" s="749"/>
      <c r="G218" s="747"/>
      <c r="H218" s="400"/>
      <c r="J218" s="400"/>
      <c r="K218" s="400"/>
      <c r="L218" s="400"/>
      <c r="M218" s="728"/>
      <c r="N218" s="400"/>
      <c r="O218" s="750"/>
      <c r="P218" s="750"/>
      <c r="Q218" s="400"/>
      <c r="T218" s="400"/>
      <c r="U218" s="400"/>
      <c r="V218" s="400"/>
      <c r="W218" s="400"/>
      <c r="X218" s="400"/>
      <c r="Y218" s="400"/>
      <c r="Z218" s="400"/>
    </row>
    <row r="219" spans="1:26" ht="15.6" x14ac:dyDescent="0.3">
      <c r="A219" s="400"/>
      <c r="B219" s="400"/>
      <c r="C219" s="728"/>
      <c r="D219" s="400"/>
      <c r="E219" s="750"/>
      <c r="F219" s="750"/>
      <c r="G219" s="400"/>
      <c r="H219" s="400"/>
      <c r="J219" s="400"/>
      <c r="K219" s="400"/>
      <c r="L219" s="400"/>
      <c r="M219" s="728"/>
      <c r="N219" s="400"/>
      <c r="O219" s="750"/>
      <c r="P219" s="750"/>
      <c r="Q219" s="400"/>
      <c r="T219" s="400"/>
      <c r="U219" s="400"/>
      <c r="V219" s="400"/>
      <c r="W219" s="400"/>
      <c r="X219" s="400"/>
      <c r="Y219" s="400"/>
      <c r="Z219" s="400"/>
    </row>
    <row r="220" spans="1:26" ht="15.6" x14ac:dyDescent="0.3">
      <c r="A220" s="400"/>
      <c r="B220" s="400"/>
      <c r="C220" s="728"/>
      <c r="D220" s="400"/>
      <c r="E220" s="750"/>
      <c r="F220" s="750"/>
      <c r="G220" s="400"/>
      <c r="H220" s="400"/>
      <c r="J220" s="400"/>
      <c r="K220" s="400"/>
      <c r="L220" s="400"/>
      <c r="M220" s="728"/>
      <c r="N220" s="400"/>
      <c r="O220" s="750"/>
      <c r="P220" s="750"/>
      <c r="Q220" s="400"/>
      <c r="T220" s="400"/>
      <c r="U220" s="400"/>
      <c r="V220" s="400"/>
      <c r="W220" s="400"/>
      <c r="X220" s="400"/>
      <c r="Y220" s="400"/>
      <c r="Z220" s="400"/>
    </row>
    <row r="221" spans="1:26" ht="15.6" x14ac:dyDescent="0.3">
      <c r="A221" s="400"/>
      <c r="B221" s="400"/>
      <c r="C221" s="728"/>
      <c r="D221" s="400"/>
      <c r="E221" s="750"/>
      <c r="F221" s="750"/>
      <c r="G221" s="400"/>
      <c r="H221" s="743"/>
      <c r="J221" s="400"/>
      <c r="K221" s="400"/>
      <c r="L221" s="400"/>
      <c r="M221" s="728"/>
      <c r="N221" s="400"/>
      <c r="O221" s="750"/>
      <c r="P221" s="750"/>
      <c r="Q221" s="400"/>
      <c r="T221" s="400"/>
      <c r="U221" s="400"/>
      <c r="V221" s="400"/>
      <c r="W221" s="400"/>
      <c r="X221" s="400"/>
      <c r="Y221" s="400"/>
      <c r="Z221" s="400"/>
    </row>
    <row r="222" spans="1:26" ht="15.6" x14ac:dyDescent="0.3">
      <c r="A222" s="743"/>
      <c r="B222" s="743"/>
      <c r="C222" s="745"/>
      <c r="D222" s="743"/>
      <c r="E222" s="746"/>
      <c r="F222" s="746"/>
      <c r="G222" s="743"/>
      <c r="H222" s="747"/>
      <c r="J222" s="400"/>
      <c r="K222" s="400"/>
      <c r="L222" s="400"/>
      <c r="M222" s="728"/>
      <c r="N222" s="400"/>
      <c r="O222" s="750"/>
      <c r="P222" s="750"/>
      <c r="Q222" s="400"/>
      <c r="T222" s="400"/>
      <c r="U222" s="400"/>
      <c r="V222" s="400"/>
      <c r="W222" s="400"/>
      <c r="X222" s="400"/>
      <c r="Y222" s="400"/>
      <c r="Z222" s="400"/>
    </row>
    <row r="223" spans="1:26" ht="15.6" x14ac:dyDescent="0.3">
      <c r="A223" s="747"/>
      <c r="B223" s="747"/>
      <c r="C223" s="748"/>
      <c r="D223" s="747"/>
      <c r="E223" s="749"/>
      <c r="F223" s="749"/>
      <c r="G223" s="747"/>
      <c r="H223" s="400"/>
      <c r="J223" s="400"/>
      <c r="K223" s="400"/>
      <c r="L223" s="400"/>
      <c r="M223" s="728"/>
      <c r="N223" s="400"/>
      <c r="O223" s="750"/>
      <c r="P223" s="750"/>
      <c r="Q223" s="400"/>
      <c r="T223" s="400"/>
      <c r="U223" s="400"/>
      <c r="V223" s="400"/>
      <c r="W223" s="400"/>
      <c r="X223" s="400"/>
      <c r="Y223" s="400"/>
      <c r="Z223" s="400"/>
    </row>
    <row r="224" spans="1:26" ht="15.6" x14ac:dyDescent="0.3">
      <c r="A224" s="400"/>
      <c r="B224" s="400"/>
      <c r="C224" s="728"/>
      <c r="D224" s="400"/>
      <c r="E224" s="750"/>
      <c r="F224" s="750"/>
      <c r="G224" s="400"/>
      <c r="H224" s="400"/>
      <c r="J224" s="400"/>
      <c r="K224" s="400"/>
      <c r="L224" s="400"/>
      <c r="M224" s="728"/>
      <c r="N224" s="400"/>
      <c r="O224" s="750"/>
      <c r="P224" s="750"/>
      <c r="Q224" s="400"/>
      <c r="T224" s="400"/>
      <c r="U224" s="400"/>
      <c r="V224" s="400"/>
      <c r="W224" s="400"/>
      <c r="X224" s="400"/>
      <c r="Y224" s="400"/>
      <c r="Z224" s="400"/>
    </row>
    <row r="225" spans="1:26" ht="15.6" x14ac:dyDescent="0.3">
      <c r="A225" s="400"/>
      <c r="B225" s="400"/>
      <c r="C225" s="728"/>
      <c r="D225" s="400"/>
      <c r="E225" s="750"/>
      <c r="F225" s="750"/>
      <c r="G225" s="400"/>
      <c r="H225" s="400"/>
      <c r="J225" s="400"/>
      <c r="K225" s="400"/>
      <c r="L225" s="400"/>
      <c r="M225" s="728"/>
      <c r="N225" s="400"/>
      <c r="O225" s="750"/>
      <c r="P225" s="750"/>
      <c r="Q225" s="400"/>
      <c r="T225" s="400"/>
      <c r="U225" s="400"/>
      <c r="V225" s="400"/>
      <c r="W225" s="400"/>
      <c r="X225" s="400"/>
      <c r="Y225" s="400"/>
      <c r="Z225" s="400"/>
    </row>
    <row r="226" spans="1:26" ht="15.6" x14ac:dyDescent="0.3">
      <c r="A226" s="400"/>
      <c r="B226" s="400"/>
      <c r="C226" s="728"/>
      <c r="D226" s="400"/>
      <c r="E226" s="750"/>
      <c r="F226" s="750"/>
      <c r="G226" s="400"/>
      <c r="H226" s="400"/>
      <c r="J226" s="400"/>
      <c r="K226" s="400"/>
      <c r="L226" s="400"/>
      <c r="M226" s="728"/>
      <c r="N226" s="400"/>
      <c r="O226" s="750"/>
      <c r="P226" s="750"/>
      <c r="Q226" s="400"/>
      <c r="T226" s="400"/>
      <c r="U226" s="400"/>
      <c r="V226" s="400"/>
      <c r="W226" s="400"/>
      <c r="X226" s="400"/>
      <c r="Y226" s="400"/>
      <c r="Z226" s="400"/>
    </row>
    <row r="227" spans="1:26" ht="15.6" x14ac:dyDescent="0.3">
      <c r="A227" s="400"/>
      <c r="B227" s="400"/>
      <c r="C227" s="728"/>
      <c r="D227" s="400"/>
      <c r="E227" s="750"/>
      <c r="F227" s="750"/>
      <c r="G227" s="400"/>
      <c r="H227" s="743"/>
      <c r="J227" s="400"/>
      <c r="K227" s="400"/>
      <c r="L227" s="400"/>
      <c r="M227" s="728"/>
      <c r="N227" s="400"/>
      <c r="O227" s="750"/>
      <c r="P227" s="750"/>
      <c r="Q227" s="400"/>
      <c r="T227" s="400"/>
      <c r="U227" s="400"/>
      <c r="V227" s="400"/>
      <c r="W227" s="400"/>
      <c r="X227" s="400"/>
      <c r="Y227" s="400"/>
      <c r="Z227" s="400"/>
    </row>
    <row r="228" spans="1:26" ht="15.6" x14ac:dyDescent="0.3">
      <c r="A228" s="400"/>
      <c r="B228" s="400"/>
      <c r="C228" s="728"/>
      <c r="D228" s="400"/>
      <c r="E228" s="750"/>
      <c r="F228" s="750"/>
      <c r="G228" s="400"/>
      <c r="H228" s="747"/>
      <c r="J228" s="400"/>
      <c r="K228" s="400"/>
      <c r="L228" s="400"/>
      <c r="M228" s="728"/>
      <c r="N228" s="400"/>
      <c r="O228" s="750"/>
      <c r="P228" s="750"/>
      <c r="Q228" s="400"/>
      <c r="T228" s="400"/>
      <c r="U228" s="400"/>
      <c r="V228" s="400"/>
      <c r="W228" s="400"/>
      <c r="X228" s="400"/>
      <c r="Y228" s="400"/>
      <c r="Z228" s="400"/>
    </row>
    <row r="229" spans="1:26" ht="15.6" x14ac:dyDescent="0.3">
      <c r="A229" s="400"/>
      <c r="B229" s="400"/>
      <c r="C229" s="728"/>
      <c r="D229" s="400"/>
      <c r="E229" s="750"/>
      <c r="F229" s="750"/>
      <c r="G229" s="400"/>
      <c r="H229" s="400"/>
      <c r="J229" s="400"/>
      <c r="K229" s="400"/>
      <c r="L229" s="400"/>
      <c r="M229" s="728"/>
      <c r="N229" s="400"/>
      <c r="O229" s="750"/>
      <c r="P229" s="750"/>
      <c r="Q229" s="400"/>
      <c r="T229" s="400"/>
      <c r="U229" s="400"/>
      <c r="V229" s="400"/>
      <c r="W229" s="400"/>
      <c r="X229" s="400"/>
      <c r="Y229" s="400"/>
      <c r="Z229" s="400"/>
    </row>
    <row r="230" spans="1:26" ht="15.6" x14ac:dyDescent="0.3">
      <c r="A230" s="400"/>
      <c r="B230" s="400"/>
      <c r="C230" s="728"/>
      <c r="D230" s="400"/>
      <c r="E230" s="750"/>
      <c r="F230" s="750"/>
      <c r="G230" s="400"/>
      <c r="H230" s="400"/>
      <c r="J230" s="400"/>
      <c r="K230" s="400"/>
      <c r="L230" s="400"/>
      <c r="M230" s="728"/>
      <c r="N230" s="400"/>
      <c r="O230" s="750"/>
      <c r="P230" s="750"/>
      <c r="Q230" s="400"/>
      <c r="T230" s="400"/>
      <c r="U230" s="400"/>
      <c r="V230" s="400"/>
      <c r="W230" s="400"/>
      <c r="X230" s="400"/>
      <c r="Y230" s="400"/>
      <c r="Z230" s="400"/>
    </row>
    <row r="231" spans="1:26" ht="15.6" x14ac:dyDescent="0.3">
      <c r="A231" s="400"/>
      <c r="B231" s="400"/>
      <c r="C231" s="728"/>
      <c r="D231" s="400"/>
      <c r="E231" s="750"/>
      <c r="F231" s="750"/>
      <c r="G231" s="400"/>
      <c r="H231" s="400"/>
      <c r="J231" s="400"/>
      <c r="K231" s="400"/>
      <c r="L231" s="400"/>
      <c r="M231" s="728"/>
      <c r="N231" s="400"/>
      <c r="O231" s="750"/>
      <c r="P231" s="750"/>
      <c r="Q231" s="400"/>
      <c r="T231" s="400"/>
      <c r="U231" s="400"/>
      <c r="V231" s="400"/>
      <c r="W231" s="400"/>
      <c r="X231" s="400"/>
      <c r="Y231" s="400"/>
      <c r="Z231" s="400"/>
    </row>
    <row r="232" spans="1:26" ht="15.6" x14ac:dyDescent="0.3">
      <c r="A232" s="400"/>
      <c r="B232" s="400"/>
      <c r="C232" s="728"/>
      <c r="D232" s="400"/>
      <c r="E232" s="750"/>
      <c r="F232" s="750"/>
      <c r="G232" s="400"/>
      <c r="H232" s="400"/>
      <c r="J232" s="400"/>
      <c r="K232" s="400"/>
      <c r="L232" s="400"/>
      <c r="M232" s="728"/>
      <c r="N232" s="400"/>
      <c r="O232" s="750"/>
      <c r="P232" s="750"/>
      <c r="Q232" s="400"/>
      <c r="T232" s="400"/>
      <c r="U232" s="400"/>
      <c r="V232" s="400"/>
      <c r="W232" s="400"/>
      <c r="X232" s="400"/>
      <c r="Y232" s="400"/>
      <c r="Z232" s="400"/>
    </row>
    <row r="233" spans="1:26" ht="15.6" x14ac:dyDescent="0.3">
      <c r="A233" s="400"/>
      <c r="B233" s="400"/>
      <c r="C233" s="728"/>
      <c r="D233" s="400"/>
      <c r="E233" s="750"/>
      <c r="F233" s="750"/>
      <c r="G233" s="400"/>
      <c r="H233" s="743"/>
      <c r="J233" s="400"/>
      <c r="K233" s="400"/>
      <c r="L233" s="400"/>
      <c r="M233" s="728"/>
      <c r="N233" s="400"/>
      <c r="O233" s="750"/>
      <c r="P233" s="750"/>
      <c r="Q233" s="400"/>
      <c r="T233" s="400"/>
      <c r="U233" s="400"/>
      <c r="V233" s="400"/>
      <c r="W233" s="400"/>
      <c r="X233" s="400"/>
      <c r="Y233" s="400"/>
      <c r="Z233" s="400"/>
    </row>
    <row r="234" spans="1:26" ht="15.6" x14ac:dyDescent="0.3">
      <c r="A234" s="400"/>
      <c r="B234" s="400"/>
      <c r="C234" s="728"/>
      <c r="D234" s="400"/>
      <c r="E234" s="750"/>
      <c r="F234" s="750"/>
      <c r="G234" s="400"/>
      <c r="H234" s="747"/>
      <c r="J234" s="400"/>
      <c r="K234" s="400"/>
      <c r="L234" s="400"/>
      <c r="M234" s="728"/>
      <c r="N234" s="400"/>
      <c r="O234" s="750"/>
      <c r="P234" s="750"/>
      <c r="Q234" s="400"/>
      <c r="T234" s="400"/>
      <c r="U234" s="400"/>
      <c r="V234" s="400"/>
      <c r="W234" s="400"/>
      <c r="X234" s="400"/>
      <c r="Y234" s="400"/>
      <c r="Z234" s="400"/>
    </row>
    <row r="235" spans="1:26" ht="15.6" x14ac:dyDescent="0.3">
      <c r="A235" s="400"/>
      <c r="B235" s="400"/>
      <c r="C235" s="728"/>
      <c r="D235" s="400"/>
      <c r="E235" s="750"/>
      <c r="F235" s="750"/>
      <c r="G235" s="400"/>
      <c r="H235" s="400"/>
      <c r="J235" s="400"/>
      <c r="K235" s="400"/>
      <c r="L235" s="400"/>
      <c r="M235" s="728"/>
      <c r="N235" s="400"/>
      <c r="O235" s="750"/>
      <c r="P235" s="750"/>
      <c r="Q235" s="400"/>
      <c r="T235" s="400"/>
      <c r="U235" s="400"/>
      <c r="V235" s="400"/>
      <c r="W235" s="400"/>
      <c r="X235" s="400"/>
      <c r="Y235" s="400"/>
      <c r="Z235" s="400"/>
    </row>
    <row r="236" spans="1:26" ht="15.6" x14ac:dyDescent="0.3">
      <c r="A236" s="400"/>
      <c r="B236" s="400"/>
      <c r="C236" s="728"/>
      <c r="D236" s="400"/>
      <c r="E236" s="750"/>
      <c r="F236" s="750"/>
      <c r="G236" s="400"/>
      <c r="H236" s="400"/>
      <c r="J236" s="400"/>
      <c r="K236" s="400"/>
      <c r="L236" s="400"/>
      <c r="M236" s="728"/>
      <c r="N236" s="400"/>
      <c r="O236" s="750"/>
      <c r="P236" s="750"/>
      <c r="Q236" s="400"/>
      <c r="T236" s="400"/>
      <c r="U236" s="400"/>
      <c r="V236" s="400"/>
      <c r="W236" s="400"/>
      <c r="X236" s="400"/>
      <c r="Y236" s="400"/>
      <c r="Z236" s="400"/>
    </row>
    <row r="237" spans="1:26" ht="15.6" x14ac:dyDescent="0.3">
      <c r="A237" s="400"/>
      <c r="B237" s="400"/>
      <c r="C237" s="728"/>
      <c r="D237" s="400"/>
      <c r="E237" s="750"/>
      <c r="F237" s="750"/>
      <c r="G237" s="400"/>
      <c r="H237" s="400"/>
      <c r="J237" s="400"/>
      <c r="K237" s="400"/>
      <c r="L237" s="400"/>
      <c r="M237" s="728"/>
      <c r="N237" s="400"/>
      <c r="O237" s="750"/>
      <c r="P237" s="750"/>
      <c r="Q237" s="400"/>
      <c r="T237" s="400"/>
      <c r="U237" s="400"/>
      <c r="V237" s="400"/>
      <c r="W237" s="400"/>
      <c r="X237" s="400"/>
      <c r="Y237" s="400"/>
      <c r="Z237" s="400"/>
    </row>
    <row r="238" spans="1:26" ht="15.6" x14ac:dyDescent="0.3">
      <c r="A238" s="400"/>
      <c r="B238" s="400"/>
      <c r="C238" s="728"/>
      <c r="D238" s="400"/>
      <c r="E238" s="750"/>
      <c r="F238" s="750"/>
      <c r="G238" s="400"/>
      <c r="H238" s="400"/>
      <c r="J238" s="400"/>
      <c r="K238" s="400"/>
      <c r="L238" s="400"/>
      <c r="M238" s="728"/>
      <c r="N238" s="400"/>
      <c r="O238" s="750"/>
      <c r="P238" s="750"/>
      <c r="Q238" s="400"/>
      <c r="T238" s="400"/>
      <c r="U238" s="400"/>
      <c r="V238" s="400"/>
      <c r="W238" s="400"/>
      <c r="X238" s="400"/>
      <c r="Y238" s="400"/>
      <c r="Z238" s="400"/>
    </row>
    <row r="239" spans="1:26" ht="15.6" x14ac:dyDescent="0.3">
      <c r="A239" s="743"/>
      <c r="B239" s="743"/>
      <c r="C239" s="745"/>
      <c r="D239" s="743"/>
      <c r="E239" s="746"/>
      <c r="F239" s="746"/>
      <c r="G239" s="743"/>
      <c r="H239" s="400"/>
      <c r="J239" s="400"/>
      <c r="K239" s="400"/>
      <c r="L239" s="400"/>
      <c r="M239" s="728"/>
      <c r="N239" s="400"/>
      <c r="O239" s="750"/>
      <c r="P239" s="750"/>
      <c r="Q239" s="400"/>
      <c r="T239" s="400"/>
      <c r="U239" s="400"/>
      <c r="V239" s="400"/>
      <c r="W239" s="400"/>
      <c r="X239" s="400"/>
      <c r="Y239" s="400"/>
      <c r="Z239" s="400"/>
    </row>
    <row r="240" spans="1:26" ht="15.6" x14ac:dyDescent="0.3">
      <c r="A240" s="743"/>
      <c r="B240" s="743"/>
      <c r="C240" s="745"/>
      <c r="D240" s="743"/>
      <c r="E240" s="746"/>
      <c r="F240" s="746"/>
      <c r="G240" s="743"/>
      <c r="H240" s="400"/>
      <c r="J240" s="400"/>
      <c r="K240" s="400"/>
      <c r="L240" s="400"/>
      <c r="M240" s="728"/>
      <c r="N240" s="400"/>
      <c r="O240" s="750"/>
      <c r="P240" s="750"/>
      <c r="Q240" s="400"/>
      <c r="T240" s="400"/>
      <c r="U240" s="400"/>
      <c r="V240" s="400"/>
      <c r="W240" s="400"/>
      <c r="X240" s="400"/>
      <c r="Y240" s="400"/>
      <c r="Z240" s="400"/>
    </row>
    <row r="241" spans="1:26" ht="15.6" x14ac:dyDescent="0.3">
      <c r="A241" s="747"/>
      <c r="B241" s="747"/>
      <c r="C241" s="748"/>
      <c r="D241" s="747"/>
      <c r="E241" s="749"/>
      <c r="F241" s="749"/>
      <c r="G241" s="747"/>
      <c r="H241" s="400"/>
      <c r="J241" s="400"/>
      <c r="K241" s="400"/>
      <c r="L241" s="400"/>
      <c r="M241" s="728"/>
      <c r="N241" s="400"/>
      <c r="O241" s="750"/>
      <c r="P241" s="750"/>
      <c r="Q241" s="400"/>
      <c r="T241" s="400"/>
      <c r="U241" s="400"/>
      <c r="V241" s="400"/>
      <c r="W241" s="400"/>
      <c r="X241" s="400"/>
      <c r="Y241" s="400"/>
      <c r="Z241" s="400"/>
    </row>
    <row r="242" spans="1:26" ht="15.6" x14ac:dyDescent="0.3">
      <c r="A242" s="400"/>
      <c r="B242" s="400"/>
      <c r="C242" s="728"/>
      <c r="D242" s="400"/>
      <c r="E242" s="750"/>
      <c r="F242" s="750"/>
      <c r="G242" s="400"/>
      <c r="H242" s="400"/>
      <c r="J242" s="400"/>
      <c r="K242" s="400"/>
      <c r="L242" s="400"/>
      <c r="M242" s="728"/>
      <c r="N242" s="400"/>
      <c r="O242" s="750"/>
      <c r="P242" s="750"/>
      <c r="Q242" s="400"/>
      <c r="T242" s="400"/>
      <c r="U242" s="400"/>
      <c r="V242" s="400"/>
      <c r="W242" s="400"/>
      <c r="X242" s="400"/>
      <c r="Y242" s="400"/>
      <c r="Z242" s="400"/>
    </row>
    <row r="243" spans="1:26" ht="15.6" x14ac:dyDescent="0.3">
      <c r="A243" s="400"/>
      <c r="B243" s="400"/>
      <c r="C243" s="728"/>
      <c r="D243" s="400"/>
      <c r="E243" s="750"/>
      <c r="F243" s="750"/>
      <c r="G243" s="400"/>
      <c r="H243" s="400"/>
      <c r="J243" s="400"/>
      <c r="K243" s="400"/>
      <c r="L243" s="400"/>
      <c r="M243" s="728"/>
      <c r="N243" s="400"/>
      <c r="O243" s="750"/>
      <c r="P243" s="750"/>
      <c r="Q243" s="400"/>
      <c r="T243" s="400"/>
      <c r="U243" s="400"/>
      <c r="V243" s="400"/>
      <c r="W243" s="400"/>
      <c r="X243" s="400"/>
      <c r="Y243" s="400"/>
      <c r="Z243" s="400"/>
    </row>
    <row r="244" spans="1:26" ht="15.6" x14ac:dyDescent="0.3">
      <c r="A244" s="743"/>
      <c r="B244" s="743"/>
      <c r="C244" s="745"/>
      <c r="D244" s="743"/>
      <c r="E244" s="746"/>
      <c r="F244" s="746"/>
      <c r="G244" s="743"/>
      <c r="H244" s="400"/>
      <c r="J244" s="400"/>
      <c r="K244" s="400"/>
      <c r="L244" s="400"/>
      <c r="M244" s="728"/>
      <c r="N244" s="400"/>
      <c r="O244" s="750"/>
      <c r="P244" s="750"/>
      <c r="Q244" s="400"/>
      <c r="T244" s="400"/>
      <c r="U244" s="400"/>
      <c r="V244" s="400"/>
      <c r="W244" s="400"/>
      <c r="X244" s="400"/>
      <c r="Y244" s="400"/>
      <c r="Z244" s="400"/>
    </row>
    <row r="245" spans="1:26" ht="15.6" x14ac:dyDescent="0.3">
      <c r="A245" s="747"/>
      <c r="B245" s="747"/>
      <c r="C245" s="748"/>
      <c r="D245" s="747"/>
      <c r="E245" s="749"/>
      <c r="F245" s="749"/>
      <c r="G245" s="747"/>
      <c r="H245" s="400"/>
      <c r="J245" s="400"/>
      <c r="K245" s="743"/>
      <c r="L245" s="743"/>
      <c r="M245" s="745"/>
      <c r="N245" s="743"/>
      <c r="O245" s="746"/>
      <c r="P245" s="746"/>
      <c r="Q245" s="743"/>
      <c r="T245" s="400"/>
      <c r="U245" s="400"/>
      <c r="V245" s="400"/>
      <c r="W245" s="400"/>
      <c r="X245" s="400"/>
      <c r="Y245" s="400"/>
      <c r="Z245" s="400"/>
    </row>
    <row r="246" spans="1:26" ht="15.6" x14ac:dyDescent="0.3">
      <c r="A246" s="400"/>
      <c r="B246" s="400"/>
      <c r="C246" s="728"/>
      <c r="D246" s="400"/>
      <c r="E246" s="750"/>
      <c r="F246" s="750"/>
      <c r="G246" s="400"/>
      <c r="H246" s="400"/>
      <c r="J246" s="400"/>
      <c r="K246" s="747"/>
      <c r="L246" s="747"/>
      <c r="M246" s="748"/>
      <c r="N246" s="747"/>
      <c r="O246" s="749"/>
      <c r="P246" s="749"/>
      <c r="Q246" s="747"/>
      <c r="T246" s="400"/>
      <c r="U246" s="400"/>
      <c r="V246" s="400"/>
      <c r="W246" s="400"/>
      <c r="X246" s="400"/>
      <c r="Y246" s="400"/>
      <c r="Z246" s="400"/>
    </row>
    <row r="247" spans="1:26" ht="15.6" x14ac:dyDescent="0.3">
      <c r="A247" s="400"/>
      <c r="B247" s="400"/>
      <c r="C247" s="728"/>
      <c r="D247" s="400"/>
      <c r="E247" s="750"/>
      <c r="F247" s="750"/>
      <c r="G247" s="400"/>
      <c r="H247" s="400"/>
      <c r="J247" s="400"/>
      <c r="K247" s="400"/>
      <c r="L247" s="400"/>
      <c r="M247" s="728"/>
      <c r="N247" s="400"/>
      <c r="O247" s="750"/>
      <c r="P247" s="750"/>
      <c r="Q247" s="400"/>
      <c r="T247" s="400"/>
      <c r="U247" s="400"/>
      <c r="V247" s="400"/>
      <c r="W247" s="400"/>
      <c r="X247" s="400"/>
      <c r="Y247" s="400"/>
      <c r="Z247" s="400"/>
    </row>
    <row r="248" spans="1:26" ht="15.6" x14ac:dyDescent="0.3">
      <c r="A248" s="400"/>
      <c r="B248" s="400"/>
      <c r="C248" s="728"/>
      <c r="D248" s="400"/>
      <c r="E248" s="750"/>
      <c r="F248" s="750"/>
      <c r="G248" s="400"/>
      <c r="H248" s="400"/>
      <c r="J248" s="400"/>
      <c r="K248" s="400"/>
      <c r="L248" s="400"/>
      <c r="M248" s="728"/>
      <c r="N248" s="400"/>
      <c r="O248" s="750"/>
      <c r="P248" s="750"/>
      <c r="Q248" s="400"/>
      <c r="T248" s="400"/>
      <c r="U248" s="400"/>
      <c r="V248" s="400"/>
      <c r="W248" s="400"/>
      <c r="X248" s="400"/>
      <c r="Y248" s="400"/>
      <c r="Z248" s="400"/>
    </row>
    <row r="249" spans="1:26" ht="15.6" x14ac:dyDescent="0.3">
      <c r="A249" s="743"/>
      <c r="B249" s="743"/>
      <c r="C249" s="745"/>
      <c r="D249" s="743"/>
      <c r="E249" s="746"/>
      <c r="F249" s="746"/>
      <c r="G249" s="743"/>
      <c r="H249" s="400"/>
      <c r="J249" s="400"/>
      <c r="K249" s="400"/>
      <c r="L249" s="400"/>
      <c r="M249" s="728"/>
      <c r="N249" s="400"/>
      <c r="O249" s="750"/>
      <c r="P249" s="750"/>
      <c r="Q249" s="400"/>
      <c r="T249" s="400"/>
      <c r="U249" s="400"/>
      <c r="V249" s="400"/>
      <c r="W249" s="400"/>
      <c r="X249" s="400"/>
      <c r="Y249" s="400"/>
      <c r="Z249" s="400"/>
    </row>
    <row r="250" spans="1:26" ht="15.6" x14ac:dyDescent="0.3">
      <c r="A250" s="743"/>
      <c r="B250" s="743"/>
      <c r="C250" s="745"/>
      <c r="D250" s="743"/>
      <c r="E250" s="746"/>
      <c r="F250" s="746"/>
      <c r="G250" s="743"/>
      <c r="H250" s="400"/>
      <c r="J250" s="400"/>
      <c r="K250" s="400"/>
      <c r="L250" s="400"/>
      <c r="M250" s="728"/>
      <c r="N250" s="400"/>
      <c r="O250" s="750"/>
      <c r="P250" s="750"/>
      <c r="Q250" s="400"/>
      <c r="T250" s="400"/>
      <c r="U250" s="400"/>
      <c r="V250" s="400"/>
      <c r="W250" s="400"/>
      <c r="X250" s="400"/>
      <c r="Y250" s="400"/>
      <c r="Z250" s="400"/>
    </row>
    <row r="251" spans="1:26" ht="15.6" x14ac:dyDescent="0.3">
      <c r="A251" s="747"/>
      <c r="B251" s="747"/>
      <c r="C251" s="748"/>
      <c r="D251" s="747"/>
      <c r="E251" s="749"/>
      <c r="F251" s="749"/>
      <c r="G251" s="747"/>
      <c r="H251" s="400"/>
      <c r="J251" s="400"/>
      <c r="K251" s="400"/>
      <c r="L251" s="400"/>
      <c r="M251" s="728"/>
      <c r="N251" s="400"/>
      <c r="O251" s="750"/>
      <c r="P251" s="750"/>
      <c r="Q251" s="400"/>
      <c r="T251" s="400"/>
      <c r="U251" s="400"/>
      <c r="V251" s="400"/>
      <c r="W251" s="400"/>
      <c r="X251" s="400"/>
      <c r="Y251" s="400"/>
      <c r="Z251" s="400"/>
    </row>
    <row r="252" spans="1:26" ht="15.6" x14ac:dyDescent="0.3">
      <c r="A252" s="400"/>
      <c r="B252" s="400"/>
      <c r="C252" s="728"/>
      <c r="D252" s="400"/>
      <c r="E252" s="750"/>
      <c r="F252" s="750"/>
      <c r="G252" s="400"/>
      <c r="H252" s="400"/>
      <c r="J252" s="400"/>
      <c r="K252" s="400"/>
      <c r="L252" s="400"/>
      <c r="M252" s="728"/>
      <c r="N252" s="400"/>
      <c r="O252" s="750"/>
      <c r="P252" s="750"/>
      <c r="Q252" s="400"/>
      <c r="T252" s="400"/>
      <c r="U252" s="400"/>
      <c r="V252" s="400"/>
      <c r="W252" s="400"/>
      <c r="X252" s="400"/>
      <c r="Y252" s="400"/>
      <c r="Z252" s="400"/>
    </row>
    <row r="253" spans="1:26" ht="15.6" x14ac:dyDescent="0.3">
      <c r="A253" s="400"/>
      <c r="B253" s="400"/>
      <c r="C253" s="728"/>
      <c r="D253" s="400"/>
      <c r="E253" s="750"/>
      <c r="F253" s="750"/>
      <c r="G253" s="400"/>
      <c r="H253" s="400"/>
      <c r="J253" s="400"/>
      <c r="K253" s="400"/>
      <c r="L253" s="400"/>
      <c r="M253" s="728"/>
      <c r="N253" s="400"/>
      <c r="O253" s="750"/>
      <c r="P253" s="750"/>
      <c r="Q253" s="400"/>
      <c r="T253" s="400"/>
      <c r="U253" s="400"/>
      <c r="V253" s="400"/>
      <c r="W253" s="400"/>
      <c r="X253" s="400"/>
      <c r="Y253" s="400"/>
      <c r="Z253" s="400"/>
    </row>
    <row r="254" spans="1:26" ht="15.6" x14ac:dyDescent="0.3">
      <c r="A254" s="743"/>
      <c r="B254" s="743"/>
      <c r="C254" s="745"/>
      <c r="D254" s="743"/>
      <c r="E254" s="746"/>
      <c r="F254" s="746"/>
      <c r="G254" s="743"/>
      <c r="H254" s="400"/>
      <c r="J254" s="400"/>
      <c r="K254" s="400"/>
      <c r="L254" s="400"/>
      <c r="M254" s="728"/>
      <c r="N254" s="400"/>
      <c r="O254" s="750"/>
      <c r="P254" s="750"/>
      <c r="Q254" s="400"/>
      <c r="T254" s="400"/>
      <c r="U254" s="400"/>
      <c r="V254" s="400"/>
      <c r="W254" s="400"/>
      <c r="X254" s="400"/>
      <c r="Y254" s="400"/>
      <c r="Z254" s="400"/>
    </row>
    <row r="255" spans="1:26" ht="15.6" x14ac:dyDescent="0.3">
      <c r="A255" s="747"/>
      <c r="B255" s="747"/>
      <c r="C255" s="748"/>
      <c r="D255" s="747"/>
      <c r="E255" s="749"/>
      <c r="F255" s="749"/>
      <c r="G255" s="747"/>
      <c r="H255" s="400"/>
      <c r="J255" s="400"/>
      <c r="K255" s="400"/>
      <c r="L255" s="400"/>
      <c r="M255" s="728"/>
      <c r="N255" s="400"/>
      <c r="O255" s="750"/>
      <c r="P255" s="750"/>
      <c r="Q255" s="400"/>
      <c r="T255" s="400"/>
      <c r="U255" s="400"/>
      <c r="V255" s="400"/>
      <c r="W255" s="400"/>
      <c r="X255" s="400"/>
      <c r="Y255" s="400"/>
      <c r="Z255" s="400"/>
    </row>
    <row r="256" spans="1:26" ht="15.6" x14ac:dyDescent="0.3">
      <c r="A256" s="400"/>
      <c r="B256" s="400"/>
      <c r="C256" s="728"/>
      <c r="D256" s="400"/>
      <c r="E256" s="750"/>
      <c r="F256" s="750"/>
      <c r="G256" s="400"/>
      <c r="H256" s="743"/>
      <c r="J256" s="400"/>
      <c r="K256" s="400"/>
      <c r="L256" s="400"/>
      <c r="M256" s="728"/>
      <c r="N256" s="400"/>
      <c r="O256" s="750"/>
      <c r="P256" s="750"/>
      <c r="Q256" s="400"/>
      <c r="T256" s="400"/>
      <c r="U256" s="400"/>
      <c r="V256" s="400"/>
      <c r="W256" s="400"/>
      <c r="X256" s="400"/>
      <c r="Y256" s="400"/>
      <c r="Z256" s="400"/>
    </row>
    <row r="257" spans="1:26" ht="15.6" x14ac:dyDescent="0.3">
      <c r="A257" s="400"/>
      <c r="B257" s="400"/>
      <c r="C257" s="728"/>
      <c r="D257" s="400"/>
      <c r="E257" s="750"/>
      <c r="F257" s="750"/>
      <c r="G257" s="400"/>
      <c r="H257" s="747"/>
      <c r="J257" s="400"/>
      <c r="K257" s="400"/>
      <c r="L257" s="400"/>
      <c r="M257" s="728"/>
      <c r="N257" s="400"/>
      <c r="O257" s="750"/>
      <c r="P257" s="750"/>
      <c r="Q257" s="400"/>
      <c r="T257" s="400"/>
      <c r="U257" s="400"/>
      <c r="V257" s="400"/>
      <c r="W257" s="400"/>
      <c r="X257" s="400"/>
      <c r="Y257" s="400"/>
      <c r="Z257" s="400"/>
    </row>
    <row r="258" spans="1:26" ht="15.6" x14ac:dyDescent="0.3">
      <c r="A258" s="743"/>
      <c r="B258" s="743"/>
      <c r="C258" s="745"/>
      <c r="D258" s="743"/>
      <c r="E258" s="746"/>
      <c r="F258" s="746"/>
      <c r="G258" s="743"/>
      <c r="H258" s="400"/>
      <c r="J258" s="400"/>
      <c r="K258" s="400"/>
      <c r="L258" s="400"/>
      <c r="M258" s="728"/>
      <c r="N258" s="400"/>
      <c r="O258" s="750"/>
      <c r="P258" s="750"/>
      <c r="Q258" s="400"/>
      <c r="T258" s="400"/>
      <c r="U258" s="400"/>
      <c r="V258" s="400"/>
      <c r="W258" s="400"/>
      <c r="X258" s="400"/>
      <c r="Y258" s="400"/>
      <c r="Z258" s="400"/>
    </row>
    <row r="259" spans="1:26" ht="15.6" x14ac:dyDescent="0.3">
      <c r="A259" s="747"/>
      <c r="B259" s="747"/>
      <c r="C259" s="748"/>
      <c r="D259" s="747"/>
      <c r="E259" s="749"/>
      <c r="F259" s="749"/>
      <c r="G259" s="747"/>
      <c r="H259" s="400"/>
      <c r="J259" s="400"/>
      <c r="K259" s="743"/>
      <c r="L259" s="743"/>
      <c r="M259" s="745"/>
      <c r="N259" s="743"/>
      <c r="O259" s="746"/>
      <c r="P259" s="746"/>
      <c r="Q259" s="743"/>
      <c r="T259" s="400"/>
      <c r="U259" s="400"/>
      <c r="V259" s="400"/>
      <c r="W259" s="400"/>
      <c r="X259" s="400"/>
      <c r="Y259" s="400"/>
      <c r="Z259" s="400"/>
    </row>
    <row r="260" spans="1:26" ht="15.6" x14ac:dyDescent="0.3">
      <c r="A260" s="400"/>
      <c r="B260" s="400"/>
      <c r="C260" s="728"/>
      <c r="D260" s="400"/>
      <c r="E260" s="750"/>
      <c r="F260" s="750"/>
      <c r="G260" s="400"/>
      <c r="H260" s="400"/>
      <c r="J260" s="400"/>
      <c r="K260" s="747"/>
      <c r="L260" s="747"/>
      <c r="M260" s="748"/>
      <c r="N260" s="747"/>
      <c r="O260" s="749"/>
      <c r="P260" s="749"/>
      <c r="Q260" s="747"/>
      <c r="T260" s="400"/>
      <c r="U260" s="400"/>
      <c r="V260" s="400"/>
      <c r="W260" s="400"/>
      <c r="X260" s="400"/>
      <c r="Y260" s="400"/>
      <c r="Z260" s="400"/>
    </row>
    <row r="261" spans="1:26" ht="15.6" x14ac:dyDescent="0.3">
      <c r="A261" s="400"/>
      <c r="B261" s="400"/>
      <c r="C261" s="728"/>
      <c r="D261" s="400"/>
      <c r="E261" s="750"/>
      <c r="F261" s="750"/>
      <c r="G261" s="400"/>
      <c r="H261" s="400"/>
      <c r="J261" s="400"/>
      <c r="K261" s="400"/>
      <c r="L261" s="400"/>
      <c r="M261" s="728"/>
      <c r="N261" s="400"/>
      <c r="O261" s="750"/>
      <c r="P261" s="750"/>
      <c r="Q261" s="400"/>
      <c r="T261" s="400"/>
      <c r="U261" s="400"/>
      <c r="V261" s="400"/>
      <c r="W261" s="400"/>
      <c r="X261" s="400"/>
      <c r="Y261" s="400"/>
      <c r="Z261" s="400"/>
    </row>
    <row r="262" spans="1:26" ht="15.6" x14ac:dyDescent="0.3">
      <c r="A262" s="743"/>
      <c r="B262" s="743"/>
      <c r="C262" s="745"/>
      <c r="D262" s="743"/>
      <c r="E262" s="746"/>
      <c r="F262" s="746"/>
      <c r="G262" s="743"/>
      <c r="H262" s="400"/>
      <c r="J262" s="400"/>
      <c r="K262" s="400"/>
      <c r="L262" s="400"/>
      <c r="M262" s="728"/>
      <c r="N262" s="400"/>
      <c r="O262" s="750"/>
      <c r="P262" s="750"/>
      <c r="Q262" s="400"/>
      <c r="T262" s="400"/>
      <c r="U262" s="400"/>
      <c r="V262" s="400"/>
      <c r="W262" s="400"/>
      <c r="X262" s="400"/>
      <c r="Y262" s="400"/>
      <c r="Z262" s="400"/>
    </row>
    <row r="263" spans="1:26" ht="15.6" x14ac:dyDescent="0.3">
      <c r="A263" s="747"/>
      <c r="B263" s="747"/>
      <c r="C263" s="748"/>
      <c r="D263" s="747"/>
      <c r="E263" s="749"/>
      <c r="F263" s="749"/>
      <c r="G263" s="747"/>
      <c r="H263" s="400"/>
      <c r="J263" s="400"/>
      <c r="K263" s="400"/>
      <c r="L263" s="400"/>
      <c r="M263" s="728"/>
      <c r="N263" s="400"/>
      <c r="O263" s="750"/>
      <c r="P263" s="750"/>
      <c r="Q263" s="400"/>
      <c r="T263" s="400"/>
      <c r="U263" s="400"/>
      <c r="V263" s="400"/>
      <c r="W263" s="400"/>
      <c r="X263" s="400"/>
      <c r="Y263" s="400"/>
      <c r="Z263" s="400"/>
    </row>
    <row r="264" spans="1:26" ht="15.6" x14ac:dyDescent="0.3">
      <c r="A264" s="400"/>
      <c r="B264" s="400"/>
      <c r="C264" s="728"/>
      <c r="D264" s="400"/>
      <c r="E264" s="750"/>
      <c r="F264" s="750"/>
      <c r="G264" s="400"/>
      <c r="H264" s="400"/>
      <c r="J264" s="400"/>
      <c r="K264" s="400"/>
      <c r="L264" s="400"/>
      <c r="M264" s="728"/>
      <c r="N264" s="400"/>
      <c r="O264" s="750"/>
      <c r="P264" s="750"/>
      <c r="Q264" s="400"/>
      <c r="T264" s="400"/>
      <c r="U264" s="400"/>
      <c r="V264" s="400"/>
      <c r="W264" s="400"/>
      <c r="X264" s="400"/>
      <c r="Y264" s="400"/>
      <c r="Z264" s="400"/>
    </row>
    <row r="265" spans="1:26" ht="15.6" x14ac:dyDescent="0.3">
      <c r="A265" s="400"/>
      <c r="B265" s="400"/>
      <c r="C265" s="728"/>
      <c r="D265" s="400"/>
      <c r="E265" s="750"/>
      <c r="F265" s="750"/>
      <c r="G265" s="400"/>
      <c r="H265" s="400"/>
      <c r="J265" s="400"/>
      <c r="K265" s="400"/>
      <c r="L265" s="400"/>
      <c r="M265" s="728"/>
      <c r="N265" s="400"/>
      <c r="O265" s="750"/>
      <c r="P265" s="750"/>
      <c r="Q265" s="400"/>
      <c r="T265" s="400"/>
      <c r="U265" s="400"/>
      <c r="V265" s="400"/>
      <c r="W265" s="400"/>
      <c r="X265" s="400"/>
      <c r="Y265" s="400"/>
      <c r="Z265" s="400"/>
    </row>
    <row r="266" spans="1:26" ht="15.6" x14ac:dyDescent="0.3">
      <c r="A266" s="400"/>
      <c r="B266" s="400"/>
      <c r="C266" s="728"/>
      <c r="D266" s="400"/>
      <c r="E266" s="750"/>
      <c r="F266" s="750"/>
      <c r="G266" s="400"/>
      <c r="H266" s="400"/>
      <c r="J266" s="400"/>
      <c r="K266" s="400"/>
      <c r="L266" s="400"/>
      <c r="M266" s="728"/>
      <c r="N266" s="400"/>
      <c r="O266" s="750"/>
      <c r="P266" s="750"/>
      <c r="Q266" s="400"/>
      <c r="T266" s="400"/>
      <c r="U266" s="400"/>
      <c r="V266" s="400"/>
      <c r="W266" s="400"/>
      <c r="X266" s="400"/>
      <c r="Y266" s="400"/>
      <c r="Z266" s="400"/>
    </row>
    <row r="267" spans="1:26" ht="15.6" x14ac:dyDescent="0.3">
      <c r="A267" s="743"/>
      <c r="B267" s="743"/>
      <c r="C267" s="745"/>
      <c r="D267" s="743"/>
      <c r="E267" s="746"/>
      <c r="F267" s="746"/>
      <c r="G267" s="743"/>
      <c r="H267" s="400"/>
      <c r="J267" s="400"/>
      <c r="K267" s="400"/>
      <c r="L267" s="400"/>
      <c r="M267" s="728"/>
      <c r="N267" s="400"/>
      <c r="O267" s="750"/>
      <c r="P267" s="750"/>
      <c r="Q267" s="400"/>
      <c r="T267" s="400"/>
      <c r="U267" s="400"/>
      <c r="V267" s="400"/>
      <c r="W267" s="400"/>
      <c r="X267" s="400"/>
      <c r="Y267" s="400"/>
      <c r="Z267" s="400"/>
    </row>
    <row r="268" spans="1:26" ht="15.6" x14ac:dyDescent="0.3">
      <c r="A268" s="747"/>
      <c r="B268" s="747"/>
      <c r="C268" s="748"/>
      <c r="D268" s="747"/>
      <c r="E268" s="749"/>
      <c r="F268" s="749"/>
      <c r="G268" s="747"/>
      <c r="H268" s="400"/>
      <c r="J268" s="400"/>
      <c r="K268" s="400"/>
      <c r="L268" s="400"/>
      <c r="M268" s="728"/>
      <c r="N268" s="400"/>
      <c r="O268" s="750"/>
      <c r="P268" s="750"/>
      <c r="Q268" s="400"/>
      <c r="T268" s="400"/>
      <c r="U268" s="400"/>
      <c r="V268" s="400"/>
      <c r="W268" s="400"/>
      <c r="X268" s="400"/>
      <c r="Y268" s="400"/>
      <c r="Z268" s="400"/>
    </row>
    <row r="269" spans="1:26" ht="15.6" x14ac:dyDescent="0.3">
      <c r="A269" s="400"/>
      <c r="B269" s="400"/>
      <c r="C269" s="728"/>
      <c r="D269" s="400"/>
      <c r="E269" s="750"/>
      <c r="F269" s="750"/>
      <c r="G269" s="400"/>
      <c r="H269" s="400"/>
      <c r="J269" s="400"/>
      <c r="K269" s="743"/>
      <c r="L269" s="743"/>
      <c r="M269" s="745"/>
      <c r="N269" s="743"/>
      <c r="O269" s="746"/>
      <c r="P269" s="746"/>
      <c r="Q269" s="743"/>
      <c r="T269" s="400"/>
      <c r="U269" s="400"/>
      <c r="V269" s="400"/>
      <c r="W269" s="400"/>
      <c r="X269" s="400"/>
      <c r="Y269" s="400"/>
      <c r="Z269" s="400"/>
    </row>
    <row r="270" spans="1:26" ht="15.6" x14ac:dyDescent="0.3">
      <c r="A270" s="400"/>
      <c r="B270" s="400"/>
      <c r="C270" s="728"/>
      <c r="D270" s="400"/>
      <c r="E270" s="750"/>
      <c r="F270" s="750"/>
      <c r="G270" s="400"/>
      <c r="H270" s="400"/>
      <c r="J270" s="400"/>
      <c r="K270" s="747"/>
      <c r="L270" s="747"/>
      <c r="M270" s="748"/>
      <c r="N270" s="747"/>
      <c r="O270" s="749"/>
      <c r="P270" s="749"/>
      <c r="Q270" s="747"/>
      <c r="T270" s="400"/>
      <c r="U270" s="400"/>
      <c r="V270" s="400"/>
      <c r="W270" s="400"/>
      <c r="X270" s="400"/>
      <c r="Y270" s="400"/>
      <c r="Z270" s="400"/>
    </row>
    <row r="271" spans="1:26" ht="15.6" x14ac:dyDescent="0.3">
      <c r="A271" s="400"/>
      <c r="B271" s="400"/>
      <c r="C271" s="728"/>
      <c r="D271" s="400"/>
      <c r="E271" s="750"/>
      <c r="F271" s="750"/>
      <c r="G271" s="400"/>
      <c r="H271" s="400"/>
      <c r="J271" s="400"/>
      <c r="K271" s="400"/>
      <c r="L271" s="400"/>
      <c r="M271" s="728"/>
      <c r="N271" s="400"/>
      <c r="O271" s="750"/>
      <c r="P271" s="750"/>
      <c r="Q271" s="400"/>
      <c r="T271" s="400"/>
      <c r="U271" s="400"/>
      <c r="V271" s="400"/>
      <c r="W271" s="400"/>
      <c r="X271" s="400"/>
      <c r="Y271" s="400"/>
      <c r="Z271" s="400"/>
    </row>
    <row r="272" spans="1:26" ht="15.6" x14ac:dyDescent="0.3">
      <c r="A272" s="400"/>
      <c r="B272" s="400"/>
      <c r="C272" s="728"/>
      <c r="D272" s="400"/>
      <c r="E272" s="750"/>
      <c r="F272" s="750"/>
      <c r="G272" s="400"/>
      <c r="H272" s="400"/>
      <c r="J272" s="400"/>
      <c r="K272" s="400"/>
      <c r="L272" s="400"/>
      <c r="M272" s="728"/>
      <c r="N272" s="400"/>
      <c r="O272" s="750"/>
      <c r="P272" s="750"/>
      <c r="Q272" s="400"/>
      <c r="T272" s="400"/>
      <c r="U272" s="400"/>
      <c r="V272" s="400"/>
      <c r="W272" s="400"/>
      <c r="X272" s="400"/>
      <c r="Y272" s="400"/>
      <c r="Z272" s="400"/>
    </row>
    <row r="273" spans="1:26" ht="15.6" x14ac:dyDescent="0.3">
      <c r="A273" s="743"/>
      <c r="B273" s="743"/>
      <c r="C273" s="745"/>
      <c r="D273" s="743"/>
      <c r="E273" s="746"/>
      <c r="F273" s="746"/>
      <c r="G273" s="743"/>
      <c r="H273" s="400"/>
      <c r="J273" s="400"/>
      <c r="K273" s="400"/>
      <c r="L273" s="400"/>
      <c r="M273" s="728"/>
      <c r="N273" s="400"/>
      <c r="O273" s="750"/>
      <c r="P273" s="750"/>
      <c r="Q273" s="400"/>
      <c r="T273" s="400"/>
      <c r="U273" s="400"/>
      <c r="V273" s="400"/>
      <c r="W273" s="400"/>
      <c r="X273" s="400"/>
      <c r="Y273" s="400"/>
      <c r="Z273" s="400"/>
    </row>
    <row r="274" spans="1:26" ht="15.6" x14ac:dyDescent="0.3">
      <c r="A274" s="747"/>
      <c r="B274" s="747"/>
      <c r="C274" s="748"/>
      <c r="D274" s="747"/>
      <c r="E274" s="749"/>
      <c r="F274" s="749"/>
      <c r="G274" s="747"/>
      <c r="H274" s="400"/>
      <c r="J274" s="400"/>
      <c r="K274" s="400"/>
      <c r="L274" s="400"/>
      <c r="M274" s="728"/>
      <c r="N274" s="400"/>
      <c r="O274" s="750"/>
      <c r="P274" s="750"/>
      <c r="Q274" s="400"/>
      <c r="T274" s="400"/>
      <c r="U274" s="400"/>
      <c r="V274" s="400"/>
      <c r="W274" s="400"/>
      <c r="X274" s="400"/>
      <c r="Y274" s="400"/>
      <c r="Z274" s="400"/>
    </row>
    <row r="275" spans="1:26" ht="15.6" x14ac:dyDescent="0.3">
      <c r="A275" s="400"/>
      <c r="B275" s="400"/>
      <c r="C275" s="728"/>
      <c r="D275" s="400"/>
      <c r="E275" s="750"/>
      <c r="F275" s="750"/>
      <c r="G275" s="400"/>
      <c r="H275" s="400"/>
      <c r="J275" s="400"/>
      <c r="K275" s="400"/>
      <c r="L275" s="400"/>
      <c r="M275" s="728"/>
      <c r="N275" s="400"/>
      <c r="O275" s="750"/>
      <c r="P275" s="750"/>
      <c r="Q275" s="400"/>
      <c r="T275" s="400"/>
      <c r="U275" s="400"/>
      <c r="V275" s="400"/>
      <c r="W275" s="400"/>
      <c r="X275" s="400"/>
      <c r="Y275" s="400"/>
      <c r="Z275" s="400"/>
    </row>
    <row r="276" spans="1:26" ht="15.6" x14ac:dyDescent="0.3">
      <c r="A276" s="400"/>
      <c r="B276" s="400"/>
      <c r="C276" s="728"/>
      <c r="D276" s="400"/>
      <c r="E276" s="750"/>
      <c r="F276" s="750"/>
      <c r="G276" s="400"/>
      <c r="H276" s="400"/>
      <c r="J276" s="400"/>
      <c r="K276" s="743"/>
      <c r="L276" s="743"/>
      <c r="M276" s="745"/>
      <c r="N276" s="743"/>
      <c r="O276" s="746"/>
      <c r="P276" s="746"/>
      <c r="Q276" s="743"/>
      <c r="T276" s="400"/>
      <c r="U276" s="400"/>
      <c r="V276" s="400"/>
      <c r="W276" s="400"/>
      <c r="X276" s="400"/>
      <c r="Y276" s="400"/>
      <c r="Z276" s="400"/>
    </row>
    <row r="277" spans="1:26" ht="15.6" x14ac:dyDescent="0.3">
      <c r="A277" s="743"/>
      <c r="B277" s="743"/>
      <c r="C277" s="745"/>
      <c r="D277" s="743"/>
      <c r="E277" s="746"/>
      <c r="F277" s="746"/>
      <c r="G277" s="743"/>
      <c r="H277" s="400"/>
      <c r="J277" s="400"/>
      <c r="K277" s="743"/>
      <c r="L277" s="743"/>
      <c r="M277" s="745"/>
      <c r="N277" s="743"/>
      <c r="O277" s="746"/>
      <c r="P277" s="746"/>
      <c r="Q277" s="743"/>
      <c r="T277" s="400"/>
      <c r="U277" s="400"/>
      <c r="V277" s="400"/>
      <c r="W277" s="400"/>
      <c r="X277" s="400"/>
      <c r="Y277" s="400"/>
      <c r="Z277" s="400"/>
    </row>
    <row r="278" spans="1:26" ht="15.6" x14ac:dyDescent="0.3">
      <c r="A278" s="743"/>
      <c r="B278" s="743"/>
      <c r="C278" s="745"/>
      <c r="D278" s="743"/>
      <c r="E278" s="746"/>
      <c r="F278" s="746"/>
      <c r="G278" s="743"/>
      <c r="H278" s="400"/>
      <c r="J278" s="400"/>
      <c r="K278" s="747"/>
      <c r="L278" s="747"/>
      <c r="M278" s="748"/>
      <c r="N278" s="747"/>
      <c r="O278" s="749"/>
      <c r="P278" s="749"/>
      <c r="Q278" s="747"/>
      <c r="T278" s="400"/>
      <c r="U278" s="400"/>
      <c r="V278" s="400"/>
      <c r="W278" s="400"/>
      <c r="X278" s="400"/>
      <c r="Y278" s="400"/>
      <c r="Z278" s="400"/>
    </row>
    <row r="279" spans="1:26" ht="15.6" x14ac:dyDescent="0.3">
      <c r="A279" s="743"/>
      <c r="B279" s="743"/>
      <c r="C279" s="745"/>
      <c r="D279" s="743"/>
      <c r="E279" s="746"/>
      <c r="F279" s="746"/>
      <c r="G279" s="743"/>
      <c r="H279" s="400"/>
      <c r="J279" s="400"/>
      <c r="K279" s="400"/>
      <c r="L279" s="400"/>
      <c r="M279" s="728"/>
      <c r="N279" s="400"/>
      <c r="O279" s="750"/>
      <c r="P279" s="750"/>
      <c r="Q279" s="400"/>
      <c r="T279" s="400"/>
      <c r="U279" s="400"/>
      <c r="V279" s="400"/>
      <c r="W279" s="400"/>
      <c r="X279" s="400"/>
      <c r="Y279" s="400"/>
      <c r="Z279" s="400"/>
    </row>
    <row r="280" spans="1:26" ht="15.6" x14ac:dyDescent="0.3">
      <c r="A280" s="747"/>
      <c r="B280" s="747"/>
      <c r="C280" s="748"/>
      <c r="D280" s="747"/>
      <c r="E280" s="749"/>
      <c r="F280" s="749"/>
      <c r="G280" s="747"/>
      <c r="H280" s="400"/>
      <c r="J280" s="400"/>
      <c r="K280" s="400"/>
      <c r="L280" s="400"/>
      <c r="M280" s="728"/>
      <c r="N280" s="400"/>
      <c r="O280" s="750"/>
      <c r="P280" s="750"/>
      <c r="Q280" s="400"/>
      <c r="T280" s="400"/>
      <c r="U280" s="400"/>
      <c r="V280" s="400"/>
      <c r="W280" s="400"/>
      <c r="X280" s="400"/>
      <c r="Y280" s="400"/>
      <c r="Z280" s="400"/>
    </row>
    <row r="281" spans="1:26" ht="15.6" x14ac:dyDescent="0.3">
      <c r="A281" s="400"/>
      <c r="B281" s="400"/>
      <c r="C281" s="728"/>
      <c r="D281" s="400"/>
      <c r="E281" s="750"/>
      <c r="F281" s="750"/>
      <c r="G281" s="400"/>
      <c r="H281" s="400"/>
      <c r="J281" s="400"/>
      <c r="K281" s="400"/>
      <c r="L281" s="400"/>
      <c r="M281" s="728"/>
      <c r="N281" s="400"/>
      <c r="O281" s="750"/>
      <c r="P281" s="750"/>
      <c r="Q281" s="400"/>
      <c r="T281" s="400"/>
      <c r="U281" s="400"/>
      <c r="V281" s="400"/>
      <c r="W281" s="400"/>
      <c r="X281" s="400"/>
      <c r="Y281" s="400"/>
      <c r="Z281" s="400"/>
    </row>
    <row r="282" spans="1:26" ht="15.6" x14ac:dyDescent="0.3">
      <c r="A282" s="400"/>
      <c r="B282" s="400"/>
      <c r="C282" s="728"/>
      <c r="D282" s="400"/>
      <c r="E282" s="750"/>
      <c r="F282" s="750"/>
      <c r="G282" s="400"/>
      <c r="H282" s="400"/>
      <c r="J282" s="400"/>
      <c r="K282" s="400"/>
      <c r="L282" s="400"/>
      <c r="M282" s="728"/>
      <c r="N282" s="400"/>
      <c r="O282" s="750"/>
      <c r="P282" s="750"/>
      <c r="Q282" s="400"/>
      <c r="T282" s="400"/>
      <c r="U282" s="400"/>
      <c r="V282" s="400"/>
      <c r="W282" s="400"/>
      <c r="X282" s="400"/>
      <c r="Y282" s="400"/>
      <c r="Z282" s="400"/>
    </row>
    <row r="283" spans="1:26" ht="15.6" x14ac:dyDescent="0.3">
      <c r="A283" s="743"/>
      <c r="B283" s="743"/>
      <c r="C283" s="745"/>
      <c r="D283" s="743"/>
      <c r="E283" s="746"/>
      <c r="F283" s="746"/>
      <c r="G283" s="743"/>
      <c r="H283" s="400"/>
      <c r="J283" s="400"/>
      <c r="K283" s="400"/>
      <c r="L283" s="400"/>
      <c r="M283" s="728"/>
      <c r="N283" s="400"/>
      <c r="O283" s="750"/>
      <c r="P283" s="750"/>
      <c r="Q283" s="400"/>
      <c r="T283" s="400"/>
      <c r="U283" s="400"/>
      <c r="V283" s="400"/>
      <c r="W283" s="400"/>
      <c r="X283" s="400"/>
      <c r="Y283" s="400"/>
      <c r="Z283" s="400"/>
    </row>
    <row r="284" spans="1:26" ht="15.6" x14ac:dyDescent="0.3">
      <c r="A284" s="747"/>
      <c r="B284" s="747"/>
      <c r="C284" s="748"/>
      <c r="D284" s="747"/>
      <c r="E284" s="749"/>
      <c r="F284" s="749"/>
      <c r="G284" s="747"/>
      <c r="H284" s="400"/>
      <c r="J284" s="400"/>
      <c r="K284" s="400"/>
      <c r="L284" s="400"/>
      <c r="M284" s="728"/>
      <c r="N284" s="400"/>
      <c r="O284" s="750"/>
      <c r="P284" s="750"/>
      <c r="Q284" s="400"/>
      <c r="T284" s="400"/>
      <c r="U284" s="400"/>
      <c r="V284" s="400"/>
      <c r="W284" s="400"/>
      <c r="X284" s="400"/>
      <c r="Y284" s="400"/>
      <c r="Z284" s="400"/>
    </row>
    <row r="285" spans="1:26" ht="15.6" x14ac:dyDescent="0.3">
      <c r="A285" s="400"/>
      <c r="B285" s="400"/>
      <c r="C285" s="728"/>
      <c r="D285" s="400"/>
      <c r="E285" s="750"/>
      <c r="F285" s="750"/>
      <c r="G285" s="400"/>
      <c r="H285" s="400"/>
      <c r="J285" s="400"/>
      <c r="K285" s="400"/>
      <c r="L285" s="400"/>
      <c r="M285" s="728"/>
      <c r="N285" s="400"/>
      <c r="O285" s="750"/>
      <c r="P285" s="750"/>
      <c r="Q285" s="400"/>
      <c r="T285" s="400"/>
      <c r="U285" s="400"/>
      <c r="V285" s="400"/>
      <c r="W285" s="400"/>
      <c r="X285" s="400"/>
      <c r="Y285" s="400"/>
      <c r="Z285" s="400"/>
    </row>
    <row r="286" spans="1:26" ht="15.6" x14ac:dyDescent="0.3">
      <c r="A286" s="400"/>
      <c r="B286" s="400"/>
      <c r="C286" s="728"/>
      <c r="D286" s="400"/>
      <c r="E286" s="750"/>
      <c r="F286" s="750"/>
      <c r="G286" s="400"/>
      <c r="H286" s="400"/>
      <c r="J286" s="400"/>
      <c r="K286" s="400"/>
      <c r="L286" s="400"/>
      <c r="M286" s="728"/>
      <c r="N286" s="400"/>
      <c r="O286" s="750"/>
      <c r="P286" s="750"/>
      <c r="Q286" s="400"/>
      <c r="T286" s="400"/>
      <c r="U286" s="400"/>
      <c r="V286" s="400"/>
      <c r="W286" s="400"/>
      <c r="X286" s="400"/>
      <c r="Y286" s="400"/>
      <c r="Z286" s="400"/>
    </row>
    <row r="287" spans="1:26" ht="15.6" x14ac:dyDescent="0.3">
      <c r="A287" s="400"/>
      <c r="B287" s="400"/>
      <c r="C287" s="728"/>
      <c r="D287" s="400"/>
      <c r="E287" s="750"/>
      <c r="F287" s="750"/>
      <c r="G287" s="400"/>
      <c r="H287" s="400"/>
      <c r="J287" s="400"/>
      <c r="K287" s="743"/>
      <c r="L287" s="743"/>
      <c r="M287" s="745"/>
      <c r="N287" s="743"/>
      <c r="O287" s="746"/>
      <c r="P287" s="746"/>
      <c r="Q287" s="743"/>
      <c r="T287" s="400"/>
      <c r="U287" s="400"/>
      <c r="V287" s="400"/>
      <c r="W287" s="400"/>
      <c r="X287" s="400"/>
      <c r="Y287" s="400"/>
      <c r="Z287" s="400"/>
    </row>
    <row r="288" spans="1:26" ht="15.6" x14ac:dyDescent="0.3">
      <c r="A288" s="400"/>
      <c r="B288" s="400"/>
      <c r="C288" s="728"/>
      <c r="D288" s="400"/>
      <c r="E288" s="750"/>
      <c r="F288" s="750"/>
      <c r="G288" s="400"/>
      <c r="H288" s="400"/>
      <c r="J288" s="400"/>
      <c r="K288" s="747"/>
      <c r="L288" s="747"/>
      <c r="M288" s="748"/>
      <c r="N288" s="747"/>
      <c r="O288" s="749"/>
      <c r="P288" s="749"/>
      <c r="Q288" s="747"/>
      <c r="T288" s="400"/>
      <c r="U288" s="400"/>
      <c r="V288" s="400"/>
      <c r="W288" s="400"/>
      <c r="X288" s="400"/>
      <c r="Y288" s="400"/>
      <c r="Z288" s="400"/>
    </row>
    <row r="289" spans="1:26" ht="15.6" x14ac:dyDescent="0.3">
      <c r="A289" s="400"/>
      <c r="B289" s="400"/>
      <c r="C289" s="728"/>
      <c r="D289" s="400"/>
      <c r="E289" s="750"/>
      <c r="F289" s="750"/>
      <c r="G289" s="400"/>
      <c r="H289" s="400"/>
      <c r="J289" s="400"/>
      <c r="K289" s="400"/>
      <c r="L289" s="400"/>
      <c r="M289" s="728"/>
      <c r="N289" s="400"/>
      <c r="O289" s="750"/>
      <c r="P289" s="750"/>
      <c r="Q289" s="400"/>
      <c r="T289" s="400"/>
      <c r="U289" s="400"/>
      <c r="V289" s="400"/>
      <c r="W289" s="400"/>
      <c r="X289" s="400"/>
      <c r="Y289" s="400"/>
      <c r="Z289" s="400"/>
    </row>
    <row r="290" spans="1:26" ht="15.6" x14ac:dyDescent="0.3">
      <c r="A290" s="400"/>
      <c r="B290" s="400"/>
      <c r="C290" s="728"/>
      <c r="D290" s="400"/>
      <c r="E290" s="750"/>
      <c r="F290" s="750"/>
      <c r="G290" s="400"/>
      <c r="H290" s="400"/>
      <c r="J290" s="400"/>
      <c r="K290" s="400"/>
      <c r="L290" s="400"/>
      <c r="M290" s="728"/>
      <c r="N290" s="400"/>
      <c r="O290" s="750"/>
      <c r="P290" s="750"/>
      <c r="Q290" s="400"/>
      <c r="T290" s="400"/>
      <c r="U290" s="400"/>
      <c r="V290" s="400"/>
      <c r="W290" s="400"/>
      <c r="X290" s="400"/>
      <c r="Y290" s="400"/>
      <c r="Z290" s="400"/>
    </row>
    <row r="291" spans="1:26" ht="15.6" x14ac:dyDescent="0.3">
      <c r="A291" s="743"/>
      <c r="B291" s="743"/>
      <c r="C291" s="745"/>
      <c r="D291" s="743"/>
      <c r="E291" s="746"/>
      <c r="F291" s="746"/>
      <c r="G291" s="743"/>
      <c r="H291" s="400"/>
      <c r="J291" s="400"/>
      <c r="K291" s="400"/>
      <c r="L291" s="400"/>
      <c r="M291" s="728"/>
      <c r="N291" s="400"/>
      <c r="O291" s="750"/>
      <c r="P291" s="750"/>
      <c r="Q291" s="400"/>
      <c r="T291" s="400"/>
      <c r="U291" s="400"/>
      <c r="V291" s="400"/>
      <c r="W291" s="400"/>
      <c r="X291" s="400"/>
      <c r="Y291" s="400"/>
      <c r="Z291" s="400"/>
    </row>
    <row r="292" spans="1:26" ht="15.6" x14ac:dyDescent="0.3">
      <c r="A292" s="747"/>
      <c r="B292" s="747"/>
      <c r="C292" s="748"/>
      <c r="D292" s="747"/>
      <c r="E292" s="749"/>
      <c r="F292" s="749"/>
      <c r="G292" s="747"/>
      <c r="H292" s="400"/>
      <c r="J292" s="400"/>
      <c r="K292" s="400"/>
      <c r="L292" s="400"/>
      <c r="M292" s="728"/>
      <c r="N292" s="400"/>
      <c r="O292" s="750"/>
      <c r="P292" s="750"/>
      <c r="Q292" s="400"/>
      <c r="T292" s="400"/>
      <c r="U292" s="400"/>
      <c r="V292" s="400"/>
      <c r="W292" s="400"/>
      <c r="X292" s="400"/>
      <c r="Y292" s="400"/>
      <c r="Z292" s="400"/>
    </row>
    <row r="293" spans="1:26" ht="15.6" x14ac:dyDescent="0.3">
      <c r="A293" s="400"/>
      <c r="B293" s="400"/>
      <c r="C293" s="728"/>
      <c r="D293" s="400"/>
      <c r="E293" s="750"/>
      <c r="F293" s="750"/>
      <c r="G293" s="400"/>
      <c r="H293" s="400"/>
      <c r="J293" s="400"/>
      <c r="K293" s="400"/>
      <c r="L293" s="400"/>
      <c r="M293" s="728"/>
      <c r="N293" s="400"/>
      <c r="O293" s="750"/>
      <c r="P293" s="750"/>
      <c r="Q293" s="400"/>
      <c r="T293" s="400"/>
      <c r="U293" s="400"/>
      <c r="V293" s="400"/>
      <c r="W293" s="400"/>
      <c r="X293" s="400"/>
      <c r="Y293" s="400"/>
      <c r="Z293" s="400"/>
    </row>
    <row r="294" spans="1:26" ht="15.6" x14ac:dyDescent="0.3">
      <c r="A294" s="400"/>
      <c r="B294" s="400"/>
      <c r="C294" s="728"/>
      <c r="D294" s="400"/>
      <c r="E294" s="750"/>
      <c r="F294" s="750"/>
      <c r="G294" s="400"/>
      <c r="H294" s="400"/>
      <c r="J294" s="400"/>
      <c r="K294" s="400"/>
      <c r="L294" s="400"/>
      <c r="M294" s="728"/>
      <c r="N294" s="400"/>
      <c r="O294" s="750"/>
      <c r="P294" s="750"/>
      <c r="Q294" s="400"/>
      <c r="T294" s="400"/>
      <c r="U294" s="400"/>
      <c r="V294" s="400"/>
      <c r="W294" s="400"/>
      <c r="X294" s="400"/>
      <c r="Y294" s="400"/>
      <c r="Z294" s="400"/>
    </row>
    <row r="295" spans="1:26" ht="15.6" x14ac:dyDescent="0.3">
      <c r="A295" s="743"/>
      <c r="B295" s="743"/>
      <c r="C295" s="745"/>
      <c r="D295" s="743"/>
      <c r="E295" s="746"/>
      <c r="F295" s="746"/>
      <c r="G295" s="743"/>
      <c r="H295" s="400"/>
      <c r="J295" s="400"/>
      <c r="K295" s="400"/>
      <c r="L295" s="400"/>
      <c r="M295" s="728"/>
      <c r="N295" s="400"/>
      <c r="O295" s="750"/>
      <c r="P295" s="750"/>
      <c r="Q295" s="400"/>
      <c r="T295" s="400"/>
      <c r="U295" s="400"/>
      <c r="V295" s="400"/>
      <c r="W295" s="400"/>
      <c r="X295" s="400"/>
      <c r="Y295" s="400"/>
      <c r="Z295" s="400"/>
    </row>
    <row r="296" spans="1:26" ht="15.6" x14ac:dyDescent="0.3">
      <c r="A296" s="747"/>
      <c r="B296" s="747"/>
      <c r="C296" s="748"/>
      <c r="D296" s="747"/>
      <c r="E296" s="749"/>
      <c r="F296" s="749"/>
      <c r="G296" s="747"/>
      <c r="H296" s="400"/>
      <c r="J296" s="400"/>
      <c r="K296" s="400"/>
      <c r="L296" s="400"/>
      <c r="M296" s="728"/>
      <c r="N296" s="400"/>
      <c r="O296" s="750"/>
      <c r="P296" s="750"/>
      <c r="Q296" s="400"/>
      <c r="T296" s="400"/>
      <c r="U296" s="400"/>
      <c r="V296" s="400"/>
      <c r="W296" s="400"/>
      <c r="X296" s="400"/>
      <c r="Y296" s="400"/>
      <c r="Z296" s="400"/>
    </row>
    <row r="297" spans="1:26" ht="15.6" x14ac:dyDescent="0.3">
      <c r="A297" s="400"/>
      <c r="B297" s="400"/>
      <c r="C297" s="728"/>
      <c r="D297" s="400"/>
      <c r="E297" s="750"/>
      <c r="F297" s="750"/>
      <c r="G297" s="400"/>
      <c r="H297" s="400"/>
      <c r="J297" s="400"/>
      <c r="K297" s="400"/>
      <c r="L297" s="400"/>
      <c r="M297" s="728"/>
      <c r="N297" s="400"/>
      <c r="O297" s="750"/>
      <c r="P297" s="750"/>
      <c r="Q297" s="400"/>
      <c r="T297" s="400"/>
      <c r="U297" s="400"/>
      <c r="V297" s="400"/>
      <c r="W297" s="400"/>
      <c r="X297" s="400"/>
      <c r="Y297" s="400"/>
      <c r="Z297" s="400"/>
    </row>
    <row r="298" spans="1:26" ht="15.6" x14ac:dyDescent="0.3">
      <c r="A298" s="400"/>
      <c r="B298" s="400"/>
      <c r="C298" s="728"/>
      <c r="D298" s="400"/>
      <c r="E298" s="750"/>
      <c r="F298" s="750"/>
      <c r="G298" s="400"/>
      <c r="H298" s="400"/>
      <c r="J298" s="400"/>
      <c r="K298" s="400"/>
      <c r="L298" s="400"/>
      <c r="M298" s="728"/>
      <c r="N298" s="400"/>
      <c r="O298" s="750"/>
      <c r="P298" s="750"/>
      <c r="Q298" s="400"/>
      <c r="T298" s="400"/>
      <c r="U298" s="400"/>
      <c r="V298" s="400"/>
      <c r="W298" s="400"/>
      <c r="X298" s="400"/>
      <c r="Y298" s="400"/>
      <c r="Z298" s="400"/>
    </row>
    <row r="299" spans="1:26" ht="15.6" x14ac:dyDescent="0.3">
      <c r="A299" s="400"/>
      <c r="B299" s="400"/>
      <c r="C299" s="728"/>
      <c r="D299" s="400"/>
      <c r="E299" s="750"/>
      <c r="F299" s="750"/>
      <c r="G299" s="400"/>
      <c r="H299" s="400"/>
      <c r="J299" s="400"/>
      <c r="K299" s="400"/>
      <c r="L299" s="400"/>
      <c r="M299" s="728"/>
      <c r="N299" s="400"/>
      <c r="O299" s="750"/>
      <c r="P299" s="750"/>
      <c r="Q299" s="400"/>
      <c r="T299" s="400"/>
      <c r="U299" s="400"/>
      <c r="V299" s="400"/>
      <c r="W299" s="400"/>
      <c r="X299" s="400"/>
      <c r="Y299" s="400"/>
      <c r="Z299" s="400"/>
    </row>
    <row r="300" spans="1:26" ht="15.6" x14ac:dyDescent="0.3">
      <c r="A300" s="400"/>
      <c r="B300" s="400"/>
      <c r="C300" s="728"/>
      <c r="D300" s="400"/>
      <c r="E300" s="750"/>
      <c r="F300" s="750"/>
      <c r="G300" s="400"/>
      <c r="H300" s="400"/>
      <c r="J300" s="400"/>
      <c r="K300" s="400"/>
      <c r="L300" s="400"/>
      <c r="M300" s="728"/>
      <c r="N300" s="400"/>
      <c r="O300" s="750"/>
      <c r="P300" s="750"/>
      <c r="Q300" s="400"/>
      <c r="T300" s="400"/>
      <c r="U300" s="400"/>
      <c r="V300" s="400"/>
      <c r="W300" s="400"/>
      <c r="X300" s="400"/>
      <c r="Y300" s="400"/>
      <c r="Z300" s="400"/>
    </row>
    <row r="301" spans="1:26" ht="15.6" x14ac:dyDescent="0.3">
      <c r="A301" s="400"/>
      <c r="B301" s="400"/>
      <c r="C301" s="728"/>
      <c r="D301" s="400"/>
      <c r="E301" s="750"/>
      <c r="F301" s="750"/>
      <c r="G301" s="400"/>
      <c r="H301" s="400"/>
      <c r="J301" s="400"/>
      <c r="K301" s="400"/>
      <c r="L301" s="400"/>
      <c r="M301" s="728"/>
      <c r="N301" s="400"/>
      <c r="O301" s="750"/>
      <c r="P301" s="750"/>
      <c r="Q301" s="400"/>
      <c r="T301" s="400"/>
      <c r="U301" s="400"/>
      <c r="V301" s="400"/>
      <c r="W301" s="400"/>
      <c r="X301" s="400"/>
      <c r="Y301" s="400"/>
      <c r="Z301" s="400"/>
    </row>
    <row r="302" spans="1:26" ht="15.6" x14ac:dyDescent="0.3">
      <c r="A302" s="400"/>
      <c r="B302" s="400"/>
      <c r="C302" s="728"/>
      <c r="D302" s="400"/>
      <c r="E302" s="750"/>
      <c r="F302" s="750"/>
      <c r="G302" s="400"/>
      <c r="H302" s="400"/>
      <c r="J302" s="400"/>
      <c r="K302" s="400"/>
      <c r="L302" s="400"/>
      <c r="M302" s="728"/>
      <c r="N302" s="400"/>
      <c r="O302" s="750"/>
      <c r="P302" s="750"/>
      <c r="Q302" s="400"/>
      <c r="T302" s="400"/>
      <c r="U302" s="400"/>
      <c r="V302" s="400"/>
      <c r="W302" s="400"/>
      <c r="X302" s="400"/>
      <c r="Y302" s="400"/>
      <c r="Z302" s="400"/>
    </row>
    <row r="303" spans="1:26" ht="15.6" x14ac:dyDescent="0.3">
      <c r="A303" s="400"/>
      <c r="B303" s="400"/>
      <c r="C303" s="728"/>
      <c r="D303" s="400"/>
      <c r="E303" s="750"/>
      <c r="F303" s="750"/>
      <c r="G303" s="400"/>
      <c r="H303" s="400"/>
      <c r="J303" s="400"/>
      <c r="K303" s="400"/>
      <c r="L303" s="400"/>
      <c r="M303" s="728"/>
      <c r="N303" s="400"/>
      <c r="O303" s="750"/>
      <c r="P303" s="750"/>
      <c r="Q303" s="400"/>
      <c r="T303" s="400"/>
      <c r="U303" s="400"/>
      <c r="V303" s="400"/>
      <c r="W303" s="400"/>
      <c r="X303" s="400"/>
      <c r="Y303" s="400"/>
      <c r="Z303" s="400"/>
    </row>
    <row r="304" spans="1:26" ht="15.6" x14ac:dyDescent="0.3">
      <c r="A304" s="400"/>
      <c r="B304" s="400"/>
      <c r="C304" s="728"/>
      <c r="D304" s="400"/>
      <c r="E304" s="750"/>
      <c r="F304" s="750"/>
      <c r="G304" s="400"/>
      <c r="H304" s="400"/>
      <c r="J304" s="400"/>
      <c r="K304" s="743"/>
      <c r="L304" s="743"/>
      <c r="M304" s="745"/>
      <c r="N304" s="743"/>
      <c r="O304" s="746"/>
      <c r="P304" s="746"/>
      <c r="Q304" s="743"/>
      <c r="T304" s="400"/>
      <c r="U304" s="400"/>
      <c r="V304" s="400"/>
      <c r="W304" s="400"/>
      <c r="X304" s="400"/>
      <c r="Y304" s="400"/>
      <c r="Z304" s="400"/>
    </row>
    <row r="305" spans="1:26" ht="15.6" x14ac:dyDescent="0.3">
      <c r="A305" s="400"/>
      <c r="B305" s="400"/>
      <c r="C305" s="728"/>
      <c r="D305" s="400"/>
      <c r="E305" s="750"/>
      <c r="F305" s="750"/>
      <c r="G305" s="400"/>
      <c r="H305" s="400"/>
      <c r="J305" s="400"/>
      <c r="K305" s="747"/>
      <c r="L305" s="747"/>
      <c r="M305" s="748"/>
      <c r="N305" s="747"/>
      <c r="O305" s="749"/>
      <c r="P305" s="749"/>
      <c r="Q305" s="747"/>
      <c r="T305" s="400"/>
      <c r="U305" s="400"/>
      <c r="V305" s="400"/>
      <c r="W305" s="400"/>
      <c r="X305" s="400"/>
      <c r="Y305" s="400"/>
      <c r="Z305" s="400"/>
    </row>
    <row r="306" spans="1:26" ht="15.6" x14ac:dyDescent="0.3">
      <c r="A306" s="743"/>
      <c r="B306" s="743"/>
      <c r="C306" s="745"/>
      <c r="D306" s="743"/>
      <c r="E306" s="746"/>
      <c r="F306" s="746"/>
      <c r="G306" s="743"/>
      <c r="H306" s="400"/>
      <c r="J306" s="400"/>
      <c r="K306" s="400"/>
      <c r="L306" s="400"/>
      <c r="M306" s="728"/>
      <c r="N306" s="400"/>
      <c r="O306" s="750"/>
      <c r="P306" s="750"/>
      <c r="Q306" s="400"/>
      <c r="T306" s="400"/>
      <c r="U306" s="400"/>
      <c r="V306" s="400"/>
      <c r="W306" s="400"/>
      <c r="X306" s="400"/>
      <c r="Y306" s="400"/>
      <c r="Z306" s="400"/>
    </row>
    <row r="307" spans="1:26" ht="15.6" x14ac:dyDescent="0.3">
      <c r="A307" s="747"/>
      <c r="B307" s="747"/>
      <c r="C307" s="748"/>
      <c r="D307" s="747"/>
      <c r="E307" s="749"/>
      <c r="F307" s="749"/>
      <c r="G307" s="747"/>
      <c r="H307" s="400"/>
      <c r="J307" s="400"/>
      <c r="K307" s="400"/>
      <c r="L307" s="400"/>
      <c r="M307" s="728"/>
      <c r="N307" s="400"/>
      <c r="O307" s="750"/>
      <c r="P307" s="750"/>
      <c r="Q307" s="400"/>
      <c r="T307" s="400"/>
      <c r="U307" s="400"/>
      <c r="V307" s="400"/>
      <c r="W307" s="400"/>
      <c r="X307" s="400"/>
      <c r="Y307" s="400"/>
      <c r="Z307" s="400"/>
    </row>
    <row r="308" spans="1:26" ht="15.6" x14ac:dyDescent="0.3">
      <c r="A308" s="400"/>
      <c r="B308" s="400"/>
      <c r="C308" s="728"/>
      <c r="D308" s="400"/>
      <c r="E308" s="750"/>
      <c r="F308" s="750"/>
      <c r="G308" s="400"/>
      <c r="H308" s="400"/>
      <c r="J308" s="400"/>
      <c r="K308" s="400"/>
      <c r="L308" s="400"/>
      <c r="M308" s="728"/>
      <c r="N308" s="400"/>
      <c r="O308" s="750"/>
      <c r="P308" s="750"/>
      <c r="Q308" s="400"/>
      <c r="T308" s="400"/>
      <c r="U308" s="400"/>
      <c r="V308" s="400"/>
      <c r="W308" s="400"/>
      <c r="X308" s="400"/>
      <c r="Y308" s="400"/>
      <c r="Z308" s="400"/>
    </row>
    <row r="309" spans="1:26" ht="15.6" x14ac:dyDescent="0.3">
      <c r="A309" s="400"/>
      <c r="B309" s="400"/>
      <c r="C309" s="728"/>
      <c r="D309" s="400"/>
      <c r="E309" s="750"/>
      <c r="F309" s="750"/>
      <c r="G309" s="400"/>
      <c r="H309" s="400"/>
      <c r="J309" s="400"/>
      <c r="K309" s="400"/>
      <c r="L309" s="400"/>
      <c r="M309" s="728"/>
      <c r="N309" s="400"/>
      <c r="O309" s="750"/>
      <c r="P309" s="750"/>
      <c r="Q309" s="400"/>
      <c r="T309" s="400"/>
      <c r="U309" s="400"/>
      <c r="V309" s="400"/>
      <c r="W309" s="400"/>
      <c r="X309" s="400"/>
      <c r="Y309" s="400"/>
      <c r="Z309" s="400"/>
    </row>
    <row r="310" spans="1:26" ht="15.6" x14ac:dyDescent="0.3">
      <c r="A310" s="743"/>
      <c r="B310" s="743"/>
      <c r="C310" s="745"/>
      <c r="D310" s="743"/>
      <c r="E310" s="746"/>
      <c r="F310" s="746"/>
      <c r="G310" s="743"/>
      <c r="H310" s="400"/>
      <c r="J310" s="400"/>
      <c r="K310" s="400"/>
      <c r="L310" s="400"/>
      <c r="M310" s="728"/>
      <c r="N310" s="400"/>
      <c r="O310" s="750"/>
      <c r="P310" s="750"/>
      <c r="Q310" s="400"/>
      <c r="T310" s="400"/>
      <c r="U310" s="400"/>
      <c r="V310" s="400"/>
      <c r="W310" s="400"/>
      <c r="X310" s="400"/>
      <c r="Y310" s="400"/>
      <c r="Z310" s="400"/>
    </row>
    <row r="311" spans="1:26" ht="15.6" x14ac:dyDescent="0.3">
      <c r="A311" s="747"/>
      <c r="B311" s="747"/>
      <c r="C311" s="748"/>
      <c r="D311" s="747"/>
      <c r="E311" s="749"/>
      <c r="F311" s="749"/>
      <c r="G311" s="747"/>
      <c r="H311" s="400"/>
      <c r="J311" s="400"/>
      <c r="K311" s="400"/>
      <c r="L311" s="400"/>
      <c r="M311" s="728"/>
      <c r="N311" s="400"/>
      <c r="O311" s="750"/>
      <c r="P311" s="750"/>
      <c r="Q311" s="400"/>
      <c r="T311" s="400"/>
      <c r="U311" s="400"/>
      <c r="V311" s="400"/>
      <c r="W311" s="400"/>
      <c r="X311" s="400"/>
      <c r="Y311" s="400"/>
      <c r="Z311" s="400"/>
    </row>
    <row r="312" spans="1:26" ht="15.6" x14ac:dyDescent="0.3">
      <c r="A312" s="400"/>
      <c r="B312" s="400"/>
      <c r="C312" s="728"/>
      <c r="D312" s="400"/>
      <c r="E312" s="750"/>
      <c r="F312" s="750"/>
      <c r="G312" s="400"/>
      <c r="H312" s="400"/>
      <c r="J312" s="400"/>
      <c r="K312" s="743"/>
      <c r="L312" s="743"/>
      <c r="M312" s="745"/>
      <c r="N312" s="743"/>
      <c r="O312" s="746"/>
      <c r="P312" s="746"/>
      <c r="Q312" s="743"/>
      <c r="T312" s="400"/>
      <c r="U312" s="400"/>
      <c r="V312" s="400"/>
      <c r="W312" s="400"/>
      <c r="X312" s="400"/>
      <c r="Y312" s="400"/>
      <c r="Z312" s="400"/>
    </row>
    <row r="313" spans="1:26" ht="15.6" x14ac:dyDescent="0.3">
      <c r="A313" s="400"/>
      <c r="B313" s="400"/>
      <c r="C313" s="728"/>
      <c r="D313" s="400"/>
      <c r="E313" s="750"/>
      <c r="F313" s="750"/>
      <c r="G313" s="400"/>
      <c r="H313" s="400"/>
      <c r="J313" s="400"/>
      <c r="K313" s="747"/>
      <c r="L313" s="747"/>
      <c r="M313" s="748"/>
      <c r="N313" s="747"/>
      <c r="O313" s="749"/>
      <c r="P313" s="749"/>
      <c r="Q313" s="747"/>
      <c r="T313" s="400"/>
      <c r="U313" s="400"/>
      <c r="V313" s="400"/>
      <c r="W313" s="400"/>
      <c r="X313" s="400"/>
      <c r="Y313" s="400"/>
      <c r="Z313" s="400"/>
    </row>
    <row r="314" spans="1:26" ht="15.6" x14ac:dyDescent="0.3">
      <c r="A314" s="743"/>
      <c r="B314" s="743"/>
      <c r="C314" s="745"/>
      <c r="D314" s="743"/>
      <c r="E314" s="746"/>
      <c r="F314" s="746"/>
      <c r="G314" s="743"/>
      <c r="H314" s="400"/>
      <c r="J314" s="400"/>
      <c r="K314" s="400"/>
      <c r="L314" s="400"/>
      <c r="M314" s="728"/>
      <c r="N314" s="400"/>
      <c r="O314" s="750"/>
      <c r="P314" s="750"/>
      <c r="Q314" s="400"/>
      <c r="T314" s="400"/>
      <c r="U314" s="400"/>
      <c r="V314" s="400"/>
      <c r="W314" s="400"/>
      <c r="X314" s="400"/>
      <c r="Y314" s="400"/>
      <c r="Z314" s="400"/>
    </row>
    <row r="315" spans="1:26" ht="15.6" x14ac:dyDescent="0.3">
      <c r="A315" s="747"/>
      <c r="B315" s="747"/>
      <c r="C315" s="748"/>
      <c r="D315" s="747"/>
      <c r="E315" s="749"/>
      <c r="F315" s="749"/>
      <c r="G315" s="747"/>
      <c r="H315" s="400"/>
      <c r="J315" s="400"/>
      <c r="K315" s="400"/>
      <c r="L315" s="400"/>
      <c r="M315" s="728"/>
      <c r="N315" s="400"/>
      <c r="O315" s="750"/>
      <c r="P315" s="750"/>
      <c r="Q315" s="400"/>
      <c r="T315" s="400"/>
      <c r="U315" s="400"/>
      <c r="V315" s="400"/>
      <c r="W315" s="400"/>
      <c r="X315" s="400"/>
      <c r="Y315" s="400"/>
      <c r="Z315" s="400"/>
    </row>
    <row r="316" spans="1:26" ht="15.6" x14ac:dyDescent="0.3">
      <c r="A316" s="400"/>
      <c r="B316" s="400"/>
      <c r="C316" s="728"/>
      <c r="D316" s="400"/>
      <c r="E316" s="750"/>
      <c r="F316" s="750"/>
      <c r="G316" s="400"/>
      <c r="H316" s="400"/>
      <c r="J316" s="400"/>
      <c r="K316" s="400"/>
      <c r="L316" s="400"/>
      <c r="M316" s="728"/>
      <c r="N316" s="400"/>
      <c r="O316" s="750"/>
      <c r="P316" s="750"/>
      <c r="Q316" s="400"/>
      <c r="T316" s="400"/>
      <c r="U316" s="400"/>
      <c r="V316" s="400"/>
      <c r="W316" s="400"/>
      <c r="X316" s="400"/>
      <c r="Y316" s="400"/>
      <c r="Z316" s="400"/>
    </row>
    <row r="317" spans="1:26" ht="15.6" x14ac:dyDescent="0.3">
      <c r="A317" s="400"/>
      <c r="B317" s="400"/>
      <c r="C317" s="728"/>
      <c r="D317" s="400"/>
      <c r="E317" s="750"/>
      <c r="F317" s="750"/>
      <c r="G317" s="400"/>
      <c r="H317" s="400"/>
      <c r="J317" s="400"/>
      <c r="K317" s="400"/>
      <c r="L317" s="400"/>
      <c r="M317" s="728"/>
      <c r="N317" s="400"/>
      <c r="O317" s="750"/>
      <c r="P317" s="750"/>
      <c r="Q317" s="400"/>
      <c r="T317" s="400"/>
      <c r="U317" s="400"/>
      <c r="V317" s="400"/>
      <c r="W317" s="400"/>
      <c r="X317" s="400"/>
      <c r="Y317" s="400"/>
      <c r="Z317" s="400"/>
    </row>
    <row r="318" spans="1:26" ht="15.6" x14ac:dyDescent="0.3">
      <c r="A318" s="743"/>
      <c r="B318" s="743"/>
      <c r="C318" s="745"/>
      <c r="D318" s="743"/>
      <c r="E318" s="746"/>
      <c r="F318" s="746"/>
      <c r="G318" s="743"/>
      <c r="H318" s="400"/>
      <c r="J318" s="400"/>
      <c r="K318" s="400"/>
      <c r="L318" s="400"/>
      <c r="M318" s="728"/>
      <c r="N318" s="400"/>
      <c r="O318" s="750"/>
      <c r="P318" s="750"/>
      <c r="Q318" s="400"/>
      <c r="T318" s="400"/>
      <c r="U318" s="400"/>
      <c r="V318" s="400"/>
      <c r="W318" s="400"/>
      <c r="X318" s="400"/>
      <c r="Y318" s="400"/>
      <c r="Z318" s="400"/>
    </row>
    <row r="319" spans="1:26" ht="15.6" x14ac:dyDescent="0.3">
      <c r="A319" s="747"/>
      <c r="B319" s="747"/>
      <c r="C319" s="748"/>
      <c r="D319" s="747"/>
      <c r="E319" s="749"/>
      <c r="F319" s="749"/>
      <c r="G319" s="747"/>
      <c r="H319" s="400"/>
      <c r="J319" s="400"/>
      <c r="K319" s="400"/>
      <c r="L319" s="400"/>
      <c r="M319" s="728"/>
      <c r="N319" s="400"/>
      <c r="O319" s="750"/>
      <c r="P319" s="750"/>
      <c r="Q319" s="400"/>
      <c r="T319" s="400"/>
      <c r="U319" s="400"/>
      <c r="V319" s="400"/>
      <c r="W319" s="400"/>
      <c r="X319" s="400"/>
      <c r="Y319" s="400"/>
      <c r="Z319" s="400"/>
    </row>
    <row r="320" spans="1:26" ht="15.6" x14ac:dyDescent="0.3">
      <c r="A320" s="400"/>
      <c r="B320" s="400"/>
      <c r="C320" s="728"/>
      <c r="D320" s="400"/>
      <c r="E320" s="750"/>
      <c r="F320" s="750"/>
      <c r="G320" s="400"/>
      <c r="H320" s="400"/>
      <c r="J320" s="400"/>
      <c r="K320" s="400"/>
      <c r="L320" s="400"/>
      <c r="M320" s="728"/>
      <c r="N320" s="400"/>
      <c r="O320" s="750"/>
      <c r="P320" s="750"/>
      <c r="Q320" s="400"/>
      <c r="T320" s="400"/>
      <c r="U320" s="400"/>
      <c r="V320" s="400"/>
      <c r="W320" s="400"/>
      <c r="X320" s="400"/>
      <c r="Y320" s="400"/>
      <c r="Z320" s="400"/>
    </row>
    <row r="321" spans="1:26" ht="15.6" x14ac:dyDescent="0.3">
      <c r="A321" s="400"/>
      <c r="B321" s="400"/>
      <c r="C321" s="728"/>
      <c r="D321" s="400"/>
      <c r="E321" s="750"/>
      <c r="F321" s="750"/>
      <c r="G321" s="400"/>
      <c r="H321" s="400"/>
      <c r="J321" s="400"/>
      <c r="K321" s="400"/>
      <c r="L321" s="400"/>
      <c r="M321" s="728"/>
      <c r="N321" s="400"/>
      <c r="O321" s="750"/>
      <c r="P321" s="750"/>
      <c r="Q321" s="400"/>
      <c r="T321" s="400"/>
      <c r="U321" s="400"/>
      <c r="V321" s="400"/>
      <c r="W321" s="400"/>
      <c r="X321" s="400"/>
      <c r="Y321" s="400"/>
      <c r="Z321" s="400"/>
    </row>
    <row r="322" spans="1:26" ht="15.6" x14ac:dyDescent="0.3">
      <c r="A322" s="743"/>
      <c r="B322" s="743"/>
      <c r="C322" s="745"/>
      <c r="D322" s="743"/>
      <c r="E322" s="746"/>
      <c r="F322" s="746"/>
      <c r="G322" s="743"/>
      <c r="H322" s="400"/>
      <c r="J322" s="400"/>
      <c r="K322" s="400"/>
      <c r="L322" s="400"/>
      <c r="M322" s="728"/>
      <c r="N322" s="400"/>
      <c r="O322" s="750"/>
      <c r="P322" s="750"/>
      <c r="Q322" s="400"/>
      <c r="T322" s="400"/>
      <c r="U322" s="400"/>
      <c r="V322" s="400"/>
      <c r="W322" s="400"/>
      <c r="X322" s="400"/>
      <c r="Y322" s="400"/>
      <c r="Z322" s="400"/>
    </row>
    <row r="323" spans="1:26" ht="15.6" x14ac:dyDescent="0.3">
      <c r="A323" s="747"/>
      <c r="B323" s="747"/>
      <c r="C323" s="748"/>
      <c r="D323" s="747"/>
      <c r="E323" s="749"/>
      <c r="F323" s="749"/>
      <c r="G323" s="747"/>
      <c r="H323" s="400"/>
      <c r="J323" s="400"/>
      <c r="K323" s="743"/>
      <c r="L323" s="743"/>
      <c r="M323" s="745"/>
      <c r="N323" s="743"/>
      <c r="O323" s="746"/>
      <c r="P323" s="746"/>
      <c r="Q323" s="743"/>
      <c r="T323" s="400"/>
      <c r="U323" s="400"/>
      <c r="V323" s="400"/>
      <c r="W323" s="400"/>
      <c r="X323" s="400"/>
      <c r="Y323" s="400"/>
      <c r="Z323" s="400"/>
    </row>
    <row r="324" spans="1:26" ht="15.6" x14ac:dyDescent="0.3">
      <c r="A324" s="400"/>
      <c r="B324" s="400"/>
      <c r="C324" s="728"/>
      <c r="D324" s="400"/>
      <c r="E324" s="750"/>
      <c r="F324" s="750"/>
      <c r="G324" s="400"/>
      <c r="H324" s="400"/>
      <c r="J324" s="400"/>
      <c r="K324" s="747"/>
      <c r="L324" s="747"/>
      <c r="M324" s="748"/>
      <c r="N324" s="747"/>
      <c r="O324" s="749"/>
      <c r="P324" s="749"/>
      <c r="Q324" s="747"/>
      <c r="T324" s="400"/>
      <c r="U324" s="400"/>
      <c r="V324" s="400"/>
      <c r="W324" s="400"/>
      <c r="X324" s="400"/>
      <c r="Y324" s="400"/>
      <c r="Z324" s="400"/>
    </row>
    <row r="325" spans="1:26" ht="15.6" x14ac:dyDescent="0.3">
      <c r="A325" s="400"/>
      <c r="B325" s="400"/>
      <c r="C325" s="728"/>
      <c r="D325" s="400"/>
      <c r="E325" s="750"/>
      <c r="F325" s="750"/>
      <c r="G325" s="400"/>
      <c r="H325" s="400"/>
      <c r="J325" s="400"/>
      <c r="K325" s="400"/>
      <c r="L325" s="400"/>
      <c r="M325" s="728"/>
      <c r="N325" s="400"/>
      <c r="O325" s="750"/>
      <c r="P325" s="750"/>
      <c r="Q325" s="400"/>
      <c r="T325" s="400"/>
      <c r="U325" s="400"/>
      <c r="V325" s="400"/>
      <c r="W325" s="400"/>
      <c r="X325" s="400"/>
      <c r="Y325" s="400"/>
      <c r="Z325" s="400"/>
    </row>
    <row r="326" spans="1:26" ht="15.6" x14ac:dyDescent="0.3">
      <c r="A326" s="743"/>
      <c r="B326" s="743"/>
      <c r="C326" s="745"/>
      <c r="D326" s="743"/>
      <c r="E326" s="746"/>
      <c r="F326" s="746"/>
      <c r="G326" s="743"/>
      <c r="H326" s="400"/>
      <c r="J326" s="400"/>
      <c r="K326" s="400"/>
      <c r="L326" s="400"/>
      <c r="M326" s="728"/>
      <c r="N326" s="400"/>
      <c r="O326" s="750"/>
      <c r="P326" s="750"/>
      <c r="Q326" s="400"/>
      <c r="T326" s="400"/>
      <c r="U326" s="400"/>
      <c r="V326" s="400"/>
      <c r="W326" s="400"/>
      <c r="X326" s="400"/>
      <c r="Y326" s="400"/>
      <c r="Z326" s="400"/>
    </row>
    <row r="327" spans="1:26" ht="15.6" x14ac:dyDescent="0.3">
      <c r="A327" s="747"/>
      <c r="B327" s="747"/>
      <c r="C327" s="748"/>
      <c r="D327" s="747"/>
      <c r="E327" s="749"/>
      <c r="F327" s="749"/>
      <c r="G327" s="747"/>
      <c r="J327" s="400"/>
      <c r="K327" s="400"/>
      <c r="L327" s="400"/>
      <c r="M327" s="728"/>
      <c r="N327" s="400"/>
      <c r="O327" s="750"/>
      <c r="P327" s="750"/>
      <c r="Q327" s="400"/>
      <c r="T327" s="400"/>
      <c r="U327" s="400"/>
      <c r="V327" s="400"/>
      <c r="W327" s="400"/>
      <c r="X327" s="400"/>
      <c r="Y327" s="400"/>
      <c r="Z327" s="400"/>
    </row>
    <row r="328" spans="1:26" ht="15.6" x14ac:dyDescent="0.3">
      <c r="A328" s="400"/>
      <c r="B328" s="400"/>
      <c r="C328" s="728"/>
      <c r="D328" s="400"/>
      <c r="E328" s="750"/>
      <c r="F328" s="750"/>
      <c r="G328" s="400"/>
      <c r="J328" s="400"/>
      <c r="K328" s="400"/>
      <c r="L328" s="400"/>
      <c r="M328" s="728"/>
      <c r="N328" s="400"/>
      <c r="O328" s="750"/>
      <c r="P328" s="750"/>
      <c r="Q328" s="400"/>
      <c r="T328" s="400"/>
      <c r="U328" s="400"/>
      <c r="V328" s="400"/>
      <c r="W328" s="400"/>
      <c r="X328" s="400"/>
      <c r="Y328" s="400"/>
      <c r="Z328" s="400"/>
    </row>
    <row r="329" spans="1:26" ht="15.6" x14ac:dyDescent="0.3">
      <c r="A329" s="400"/>
      <c r="B329" s="400"/>
      <c r="C329" s="728"/>
      <c r="D329" s="400"/>
      <c r="E329" s="750"/>
      <c r="F329" s="750"/>
      <c r="G329" s="400"/>
      <c r="J329" s="400"/>
      <c r="K329" s="400"/>
      <c r="L329" s="400"/>
      <c r="M329" s="728"/>
      <c r="N329" s="400"/>
      <c r="O329" s="750"/>
      <c r="P329" s="750"/>
      <c r="Q329" s="400"/>
      <c r="T329" s="400"/>
      <c r="U329" s="400"/>
      <c r="V329" s="400"/>
      <c r="W329" s="400"/>
      <c r="X329" s="400"/>
      <c r="Y329" s="400"/>
      <c r="Z329" s="400"/>
    </row>
    <row r="330" spans="1:26" ht="15.6" x14ac:dyDescent="0.3">
      <c r="A330" s="743"/>
      <c r="B330" s="743"/>
      <c r="C330" s="745"/>
      <c r="D330" s="743"/>
      <c r="E330" s="746"/>
      <c r="F330" s="746"/>
      <c r="G330" s="743"/>
      <c r="J330" s="400"/>
      <c r="K330" s="400"/>
      <c r="L330" s="400"/>
      <c r="M330" s="728"/>
      <c r="N330" s="400"/>
      <c r="O330" s="750"/>
      <c r="P330" s="750"/>
      <c r="Q330" s="400"/>
      <c r="T330" s="400"/>
      <c r="U330" s="400"/>
      <c r="V330" s="400"/>
      <c r="W330" s="400"/>
      <c r="X330" s="400"/>
      <c r="Y330" s="400"/>
      <c r="Z330" s="400"/>
    </row>
    <row r="331" spans="1:26" ht="15.6" x14ac:dyDescent="0.3">
      <c r="A331" s="747"/>
      <c r="B331" s="747"/>
      <c r="C331" s="748"/>
      <c r="D331" s="747"/>
      <c r="E331" s="749"/>
      <c r="F331" s="749"/>
      <c r="G331" s="747"/>
      <c r="J331" s="400"/>
      <c r="K331" s="400"/>
      <c r="L331" s="400"/>
      <c r="M331" s="728"/>
      <c r="N331" s="400"/>
      <c r="O331" s="750"/>
      <c r="P331" s="750"/>
      <c r="Q331" s="400"/>
      <c r="T331" s="400"/>
      <c r="U331" s="400"/>
      <c r="V331" s="400"/>
      <c r="W331" s="400"/>
      <c r="X331" s="400"/>
      <c r="Y331" s="400"/>
      <c r="Z331" s="400"/>
    </row>
    <row r="332" spans="1:26" ht="15.6" x14ac:dyDescent="0.3">
      <c r="A332" s="400"/>
      <c r="B332" s="400"/>
      <c r="C332" s="728"/>
      <c r="D332" s="400"/>
      <c r="E332" s="750"/>
      <c r="F332" s="750"/>
      <c r="G332" s="400"/>
      <c r="J332" s="400"/>
      <c r="K332" s="400"/>
      <c r="L332" s="400"/>
      <c r="M332" s="728"/>
      <c r="N332" s="400"/>
      <c r="O332" s="750"/>
      <c r="P332" s="750"/>
      <c r="Q332" s="400"/>
      <c r="T332" s="400"/>
      <c r="U332" s="400"/>
      <c r="V332" s="400"/>
      <c r="W332" s="400"/>
      <c r="X332" s="400"/>
      <c r="Y332" s="400"/>
      <c r="Z332" s="400"/>
    </row>
    <row r="333" spans="1:26" ht="15.6" x14ac:dyDescent="0.3">
      <c r="A333" s="400"/>
      <c r="B333" s="400"/>
      <c r="C333" s="728"/>
      <c r="D333" s="400"/>
      <c r="E333" s="750"/>
      <c r="F333" s="750"/>
      <c r="G333" s="400"/>
      <c r="J333" s="400"/>
      <c r="K333" s="400"/>
      <c r="L333" s="400"/>
      <c r="M333" s="728"/>
      <c r="N333" s="400"/>
      <c r="O333" s="750"/>
      <c r="P333" s="750"/>
      <c r="Q333" s="400"/>
      <c r="T333" s="400"/>
      <c r="U333" s="400"/>
      <c r="V333" s="400"/>
      <c r="W333" s="400"/>
      <c r="X333" s="400"/>
      <c r="Y333" s="400"/>
      <c r="Z333" s="400"/>
    </row>
    <row r="334" spans="1:26" ht="15.6" x14ac:dyDescent="0.3">
      <c r="A334" s="743"/>
      <c r="B334" s="743"/>
      <c r="C334" s="745"/>
      <c r="D334" s="743"/>
      <c r="E334" s="746"/>
      <c r="F334" s="746"/>
      <c r="G334" s="743"/>
      <c r="J334" s="400"/>
      <c r="K334" s="400"/>
      <c r="L334" s="400"/>
      <c r="M334" s="728"/>
      <c r="N334" s="400"/>
      <c r="O334" s="750"/>
      <c r="P334" s="750"/>
      <c r="Q334" s="400"/>
      <c r="T334" s="400"/>
      <c r="U334" s="400"/>
      <c r="V334" s="400"/>
      <c r="W334" s="400"/>
      <c r="X334" s="400"/>
      <c r="Y334" s="400"/>
      <c r="Z334" s="400"/>
    </row>
    <row r="335" spans="1:26" ht="15.6" x14ac:dyDescent="0.3">
      <c r="A335" s="747"/>
      <c r="B335" s="747"/>
      <c r="C335" s="748"/>
      <c r="D335" s="747"/>
      <c r="E335" s="749"/>
      <c r="F335" s="749"/>
      <c r="G335" s="747"/>
      <c r="J335" s="400"/>
      <c r="K335" s="400"/>
      <c r="L335" s="400"/>
      <c r="M335" s="728"/>
      <c r="N335" s="400"/>
      <c r="O335" s="750"/>
      <c r="P335" s="750"/>
      <c r="Q335" s="400"/>
      <c r="T335" s="400"/>
      <c r="U335" s="400"/>
      <c r="V335" s="400"/>
      <c r="W335" s="400"/>
      <c r="X335" s="400"/>
      <c r="Y335" s="400"/>
      <c r="Z335" s="400"/>
    </row>
    <row r="336" spans="1:26" ht="15.6" x14ac:dyDescent="0.3">
      <c r="A336" s="400"/>
      <c r="B336" s="400"/>
      <c r="C336" s="728"/>
      <c r="D336" s="400"/>
      <c r="E336" s="750"/>
      <c r="F336" s="750"/>
      <c r="G336" s="400"/>
      <c r="J336" s="400"/>
      <c r="K336" s="400"/>
      <c r="L336" s="400"/>
      <c r="M336" s="728"/>
      <c r="N336" s="400"/>
      <c r="O336" s="750"/>
      <c r="P336" s="750"/>
      <c r="Q336" s="400"/>
      <c r="T336" s="400"/>
      <c r="U336" s="400"/>
      <c r="V336" s="400"/>
      <c r="W336" s="400"/>
      <c r="X336" s="400"/>
      <c r="Y336" s="400"/>
      <c r="Z336" s="400"/>
    </row>
    <row r="337" spans="1:26" ht="15.6" x14ac:dyDescent="0.3">
      <c r="A337" s="400"/>
      <c r="B337" s="400"/>
      <c r="C337" s="728"/>
      <c r="D337" s="400"/>
      <c r="E337" s="750"/>
      <c r="F337" s="750"/>
      <c r="G337" s="400"/>
      <c r="J337" s="400"/>
      <c r="K337" s="400"/>
      <c r="L337" s="400"/>
      <c r="M337" s="728"/>
      <c r="N337" s="400"/>
      <c r="O337" s="750"/>
      <c r="P337" s="750"/>
      <c r="Q337" s="400"/>
      <c r="T337" s="400"/>
      <c r="U337" s="400"/>
      <c r="V337" s="400"/>
      <c r="W337" s="400"/>
      <c r="X337" s="400"/>
      <c r="Y337" s="400"/>
      <c r="Z337" s="400"/>
    </row>
    <row r="338" spans="1:26" ht="15.6" x14ac:dyDescent="0.3">
      <c r="A338" s="743"/>
      <c r="B338" s="743"/>
      <c r="C338" s="745"/>
      <c r="D338" s="743"/>
      <c r="E338" s="746"/>
      <c r="F338" s="746"/>
      <c r="G338" s="743"/>
      <c r="J338" s="400"/>
      <c r="K338" s="400"/>
      <c r="L338" s="400"/>
      <c r="M338" s="728"/>
      <c r="N338" s="400"/>
      <c r="O338" s="750"/>
      <c r="P338" s="750"/>
      <c r="Q338" s="400"/>
      <c r="T338" s="400"/>
      <c r="U338" s="400"/>
      <c r="V338" s="400"/>
      <c r="W338" s="400"/>
      <c r="X338" s="400"/>
      <c r="Y338" s="400"/>
      <c r="Z338" s="400"/>
    </row>
    <row r="339" spans="1:26" ht="15.6" x14ac:dyDescent="0.3">
      <c r="A339" s="747"/>
      <c r="B339" s="747"/>
      <c r="C339" s="748"/>
      <c r="D339" s="747"/>
      <c r="E339" s="749"/>
      <c r="F339" s="749"/>
      <c r="G339" s="747"/>
      <c r="J339" s="400"/>
      <c r="K339" s="400"/>
      <c r="L339" s="400"/>
      <c r="M339" s="728"/>
      <c r="N339" s="400"/>
      <c r="O339" s="750"/>
      <c r="P339" s="750"/>
      <c r="Q339" s="400"/>
      <c r="T339" s="400"/>
      <c r="U339" s="400"/>
      <c r="V339" s="400"/>
      <c r="W339" s="400"/>
      <c r="X339" s="400"/>
      <c r="Y339" s="400"/>
      <c r="Z339" s="400"/>
    </row>
    <row r="340" spans="1:26" ht="15.6" x14ac:dyDescent="0.3">
      <c r="A340" s="400"/>
      <c r="B340" s="400"/>
      <c r="C340" s="728"/>
      <c r="D340" s="400"/>
      <c r="E340" s="750"/>
      <c r="F340" s="750"/>
      <c r="G340" s="400"/>
      <c r="J340" s="400"/>
      <c r="K340" s="400"/>
      <c r="L340" s="400"/>
      <c r="M340" s="728"/>
      <c r="N340" s="400"/>
      <c r="O340" s="750"/>
      <c r="P340" s="750"/>
      <c r="Q340" s="400"/>
      <c r="T340" s="400"/>
      <c r="U340" s="400"/>
      <c r="V340" s="400"/>
      <c r="W340" s="400"/>
      <c r="X340" s="400"/>
      <c r="Y340" s="400"/>
      <c r="Z340" s="400"/>
    </row>
    <row r="341" spans="1:26" ht="15.6" x14ac:dyDescent="0.3">
      <c r="A341" s="743"/>
      <c r="B341" s="400"/>
      <c r="C341" s="728"/>
      <c r="D341" s="400"/>
      <c r="E341" s="750"/>
      <c r="F341" s="750"/>
      <c r="G341" s="400"/>
      <c r="K341" s="400"/>
      <c r="L341" s="400"/>
      <c r="M341" s="728"/>
      <c r="N341" s="400"/>
      <c r="O341" s="750"/>
      <c r="P341" s="750"/>
      <c r="Q341" s="400"/>
      <c r="T341" s="400"/>
      <c r="U341" s="400"/>
      <c r="V341" s="400"/>
      <c r="W341" s="400"/>
      <c r="X341" s="400"/>
      <c r="Y341" s="400"/>
      <c r="Z341" s="400"/>
    </row>
    <row r="342" spans="1:26" ht="15.6" x14ac:dyDescent="0.3">
      <c r="A342" s="743"/>
      <c r="B342" s="743"/>
      <c r="C342" s="745"/>
      <c r="D342" s="743"/>
      <c r="E342" s="746"/>
      <c r="F342" s="746"/>
      <c r="G342" s="743"/>
      <c r="K342" s="400"/>
      <c r="L342" s="400"/>
      <c r="M342" s="728"/>
      <c r="N342" s="400"/>
      <c r="O342" s="750"/>
      <c r="P342" s="750"/>
      <c r="Q342" s="400"/>
      <c r="T342" s="400"/>
      <c r="U342" s="400"/>
      <c r="V342" s="400"/>
      <c r="W342" s="400"/>
      <c r="X342" s="400"/>
      <c r="Y342" s="400"/>
      <c r="Z342" s="400"/>
    </row>
    <row r="343" spans="1:26" ht="15.6" x14ac:dyDescent="0.3">
      <c r="A343" s="751"/>
      <c r="B343" s="747"/>
      <c r="C343" s="748"/>
      <c r="D343" s="747"/>
      <c r="E343" s="749"/>
      <c r="F343" s="749"/>
      <c r="G343" s="747"/>
      <c r="K343" s="400"/>
      <c r="L343" s="400"/>
      <c r="M343" s="728"/>
      <c r="N343" s="400"/>
      <c r="O343" s="750"/>
      <c r="P343" s="750"/>
      <c r="Q343" s="400"/>
      <c r="T343" s="400"/>
      <c r="U343" s="400"/>
      <c r="V343" s="400"/>
      <c r="W343" s="400"/>
      <c r="X343" s="400"/>
      <c r="Y343" s="400"/>
      <c r="Z343" s="400"/>
    </row>
    <row r="344" spans="1:26" ht="15.6" x14ac:dyDescent="0.3">
      <c r="A344" s="743"/>
      <c r="B344" s="400"/>
      <c r="C344" s="728"/>
      <c r="D344" s="400"/>
      <c r="E344" s="750"/>
      <c r="F344" s="750"/>
      <c r="G344" s="400"/>
      <c r="K344" s="400"/>
      <c r="L344" s="400"/>
      <c r="M344" s="728"/>
      <c r="N344" s="400"/>
      <c r="O344" s="750"/>
      <c r="P344" s="750"/>
      <c r="Q344" s="400"/>
      <c r="T344" s="400"/>
      <c r="U344" s="400"/>
      <c r="V344" s="400"/>
      <c r="W344" s="400"/>
      <c r="X344" s="400"/>
      <c r="Y344" s="400"/>
      <c r="Z344" s="400"/>
    </row>
    <row r="345" spans="1:26" ht="15.6" x14ac:dyDescent="0.3">
      <c r="A345" s="743"/>
      <c r="B345" s="400"/>
      <c r="C345" s="728"/>
      <c r="D345" s="400"/>
      <c r="E345" s="750"/>
      <c r="F345" s="750"/>
      <c r="G345" s="400"/>
      <c r="K345" s="400"/>
      <c r="L345" s="400"/>
      <c r="M345" s="728"/>
      <c r="N345" s="400"/>
      <c r="O345" s="750"/>
      <c r="P345" s="750"/>
      <c r="Q345" s="400"/>
      <c r="T345" s="400"/>
      <c r="U345" s="400"/>
      <c r="V345" s="400"/>
      <c r="W345" s="400"/>
      <c r="X345" s="400"/>
      <c r="Y345" s="400"/>
      <c r="Z345" s="400"/>
    </row>
    <row r="346" spans="1:26" ht="15.6" x14ac:dyDescent="0.3">
      <c r="A346" s="743"/>
      <c r="B346" s="743"/>
      <c r="C346" s="745"/>
      <c r="D346" s="743"/>
      <c r="E346" s="746"/>
      <c r="F346" s="746"/>
      <c r="G346" s="743"/>
      <c r="K346" s="400"/>
      <c r="L346" s="400"/>
      <c r="M346" s="728"/>
      <c r="N346" s="400"/>
      <c r="O346" s="750"/>
      <c r="P346" s="750"/>
      <c r="Q346" s="400"/>
      <c r="T346" s="400"/>
      <c r="U346" s="400"/>
      <c r="V346" s="400"/>
      <c r="W346" s="400"/>
      <c r="X346" s="400"/>
      <c r="Y346" s="400"/>
      <c r="Z346" s="400"/>
    </row>
    <row r="347" spans="1:26" ht="15.6" x14ac:dyDescent="0.3">
      <c r="A347" s="751"/>
      <c r="B347" s="747"/>
      <c r="C347" s="748"/>
      <c r="D347" s="747"/>
      <c r="E347" s="749"/>
      <c r="F347" s="749"/>
      <c r="G347" s="747"/>
      <c r="K347" s="400"/>
      <c r="L347" s="400"/>
      <c r="M347" s="728"/>
      <c r="N347" s="400"/>
      <c r="O347" s="750"/>
      <c r="P347" s="750"/>
      <c r="Q347" s="400"/>
      <c r="T347" s="400"/>
      <c r="U347" s="400"/>
      <c r="V347" s="400"/>
      <c r="W347" s="400"/>
      <c r="X347" s="400"/>
      <c r="Y347" s="400"/>
      <c r="Z347" s="400"/>
    </row>
    <row r="348" spans="1:26" ht="15.6" x14ac:dyDescent="0.3">
      <c r="A348" s="743"/>
      <c r="B348" s="400"/>
      <c r="C348" s="728"/>
      <c r="D348" s="400"/>
      <c r="E348" s="750"/>
      <c r="F348" s="750"/>
      <c r="G348" s="400"/>
      <c r="K348" s="400"/>
      <c r="L348" s="400"/>
      <c r="M348" s="728"/>
      <c r="N348" s="400"/>
      <c r="O348" s="750"/>
      <c r="P348" s="750"/>
      <c r="Q348" s="400"/>
      <c r="T348" s="400"/>
      <c r="U348" s="400"/>
      <c r="V348" s="400"/>
      <c r="W348" s="400"/>
      <c r="X348" s="400"/>
      <c r="Y348" s="400"/>
      <c r="Z348" s="400"/>
    </row>
    <row r="349" spans="1:26" ht="15.6" x14ac:dyDescent="0.3">
      <c r="A349" s="743"/>
      <c r="B349" s="400"/>
      <c r="C349" s="728"/>
      <c r="D349" s="400"/>
      <c r="E349" s="750"/>
      <c r="F349" s="750"/>
      <c r="G349" s="400"/>
      <c r="K349" s="400"/>
      <c r="L349" s="400"/>
      <c r="M349" s="728"/>
      <c r="N349" s="400"/>
      <c r="O349" s="750"/>
      <c r="P349" s="750"/>
      <c r="Q349" s="400"/>
      <c r="T349" s="400"/>
      <c r="U349" s="400"/>
      <c r="V349" s="400"/>
      <c r="W349" s="400"/>
      <c r="X349" s="400"/>
      <c r="Y349" s="400"/>
      <c r="Z349" s="400"/>
    </row>
    <row r="350" spans="1:26" ht="15.6" x14ac:dyDescent="0.3">
      <c r="A350" s="743"/>
      <c r="B350" s="743"/>
      <c r="C350" s="745"/>
      <c r="D350" s="743"/>
      <c r="E350" s="746"/>
      <c r="F350" s="746"/>
      <c r="G350" s="743"/>
      <c r="K350" s="400"/>
      <c r="L350" s="400"/>
      <c r="M350" s="728"/>
      <c r="N350" s="400"/>
      <c r="O350" s="750"/>
      <c r="P350" s="750"/>
      <c r="Q350" s="400"/>
      <c r="T350" s="400"/>
      <c r="U350" s="400"/>
      <c r="V350" s="400"/>
      <c r="W350" s="400"/>
      <c r="X350" s="400"/>
      <c r="Y350" s="400"/>
      <c r="Z350" s="400"/>
    </row>
    <row r="351" spans="1:26" ht="15.6" x14ac:dyDescent="0.3">
      <c r="A351" s="751"/>
      <c r="B351" s="747"/>
      <c r="C351" s="748"/>
      <c r="D351" s="747"/>
      <c r="E351" s="749"/>
      <c r="F351" s="749"/>
      <c r="G351" s="747"/>
      <c r="K351" s="400"/>
      <c r="L351" s="400"/>
      <c r="M351" s="728"/>
      <c r="N351" s="400"/>
      <c r="O351" s="750"/>
      <c r="P351" s="750"/>
      <c r="Q351" s="400"/>
      <c r="T351" s="400"/>
      <c r="U351" s="400"/>
      <c r="V351" s="400"/>
      <c r="W351" s="400"/>
      <c r="X351" s="400"/>
      <c r="Y351" s="400"/>
      <c r="Z351" s="400"/>
    </row>
    <row r="352" spans="1:26" ht="15.6" x14ac:dyDescent="0.3">
      <c r="A352" s="743"/>
      <c r="B352" s="400"/>
      <c r="C352" s="728"/>
      <c r="D352" s="400"/>
      <c r="E352" s="750"/>
      <c r="F352" s="750"/>
      <c r="G352" s="400"/>
      <c r="K352" s="400"/>
      <c r="L352" s="400"/>
      <c r="M352" s="728"/>
      <c r="N352" s="400"/>
      <c r="O352" s="750"/>
      <c r="P352" s="750"/>
      <c r="Q352" s="400"/>
      <c r="T352" s="400"/>
      <c r="U352" s="400"/>
      <c r="V352" s="400"/>
      <c r="W352" s="400"/>
      <c r="X352" s="400"/>
      <c r="Y352" s="400"/>
      <c r="Z352" s="400"/>
    </row>
    <row r="353" spans="1:26" ht="15.6" x14ac:dyDescent="0.3">
      <c r="A353" s="743"/>
      <c r="B353" s="400"/>
      <c r="C353" s="728"/>
      <c r="D353" s="400"/>
      <c r="E353" s="750"/>
      <c r="F353" s="750"/>
      <c r="G353" s="400"/>
      <c r="K353" s="400"/>
      <c r="L353" s="400"/>
      <c r="M353" s="728"/>
      <c r="N353" s="400"/>
      <c r="O353" s="750"/>
      <c r="P353" s="750"/>
      <c r="Q353" s="400"/>
      <c r="T353" s="400"/>
      <c r="U353" s="400"/>
      <c r="V353" s="400"/>
      <c r="W353" s="400"/>
      <c r="X353" s="400"/>
      <c r="Y353" s="400"/>
      <c r="Z353" s="400"/>
    </row>
    <row r="354" spans="1:26" ht="15.6" x14ac:dyDescent="0.3">
      <c r="A354" s="743"/>
      <c r="B354" s="743"/>
      <c r="C354" s="745"/>
      <c r="D354" s="743"/>
      <c r="E354" s="746"/>
      <c r="F354" s="746"/>
      <c r="G354" s="743"/>
      <c r="K354" s="400"/>
      <c r="L354" s="400"/>
      <c r="M354" s="728"/>
      <c r="N354" s="400"/>
      <c r="O354" s="750"/>
      <c r="P354" s="750"/>
      <c r="Q354" s="400"/>
      <c r="T354" s="400"/>
      <c r="U354" s="400"/>
      <c r="V354" s="400"/>
      <c r="W354" s="400"/>
      <c r="X354" s="400"/>
      <c r="Y354" s="400"/>
      <c r="Z354" s="400"/>
    </row>
    <row r="355" spans="1:26" ht="15.6" x14ac:dyDescent="0.3">
      <c r="A355" s="751"/>
      <c r="B355" s="747"/>
      <c r="C355" s="748"/>
      <c r="D355" s="747"/>
      <c r="E355" s="749"/>
      <c r="F355" s="749"/>
      <c r="G355" s="747"/>
      <c r="K355" s="400"/>
      <c r="L355" s="400"/>
      <c r="M355" s="728"/>
      <c r="N355" s="400"/>
      <c r="O355" s="750"/>
      <c r="P355" s="750"/>
      <c r="Q355" s="400"/>
      <c r="T355" s="400"/>
      <c r="U355" s="400"/>
      <c r="V355" s="400"/>
      <c r="W355" s="400"/>
      <c r="X355" s="400"/>
      <c r="Y355" s="400"/>
      <c r="Z355" s="400"/>
    </row>
    <row r="356" spans="1:26" ht="15.6" x14ac:dyDescent="0.3">
      <c r="A356" s="743"/>
      <c r="B356" s="400"/>
      <c r="C356" s="728"/>
      <c r="D356" s="400"/>
      <c r="E356" s="750"/>
      <c r="F356" s="750"/>
      <c r="G356" s="400"/>
      <c r="K356" s="400"/>
      <c r="L356" s="400"/>
      <c r="M356" s="728"/>
      <c r="N356" s="400"/>
      <c r="O356" s="750"/>
      <c r="P356" s="750"/>
      <c r="Q356" s="400"/>
      <c r="T356" s="400"/>
      <c r="U356" s="400"/>
      <c r="V356" s="400"/>
      <c r="W356" s="400"/>
      <c r="X356" s="400"/>
      <c r="Y356" s="400"/>
      <c r="Z356" s="400"/>
    </row>
    <row r="357" spans="1:26" ht="15.6" x14ac:dyDescent="0.3">
      <c r="A357" s="743"/>
      <c r="B357" s="400"/>
      <c r="C357" s="728"/>
      <c r="D357" s="400"/>
      <c r="E357" s="750"/>
      <c r="F357" s="750"/>
      <c r="G357" s="400"/>
      <c r="K357" s="400"/>
      <c r="L357" s="400"/>
      <c r="M357" s="728"/>
      <c r="N357" s="400"/>
      <c r="O357" s="750"/>
      <c r="P357" s="750"/>
      <c r="Q357" s="400"/>
      <c r="T357" s="400"/>
      <c r="U357" s="400"/>
      <c r="V357" s="400"/>
      <c r="W357" s="400"/>
      <c r="X357" s="400"/>
      <c r="Y357" s="400"/>
      <c r="Z357" s="400"/>
    </row>
    <row r="358" spans="1:26" ht="15.6" x14ac:dyDescent="0.3">
      <c r="A358" s="743"/>
      <c r="B358" s="400"/>
      <c r="C358" s="728"/>
      <c r="D358" s="400"/>
      <c r="E358" s="750"/>
      <c r="F358" s="750"/>
      <c r="G358" s="400"/>
      <c r="K358" s="400"/>
      <c r="L358" s="400"/>
      <c r="M358" s="728"/>
      <c r="N358" s="400"/>
      <c r="O358" s="750"/>
      <c r="P358" s="750"/>
      <c r="Q358" s="400"/>
      <c r="T358" s="400"/>
      <c r="U358" s="400"/>
      <c r="V358" s="400"/>
      <c r="W358" s="400"/>
      <c r="X358" s="400"/>
      <c r="Y358" s="400"/>
      <c r="Z358" s="400"/>
    </row>
    <row r="359" spans="1:26" ht="15.6" x14ac:dyDescent="0.3">
      <c r="A359" s="743"/>
      <c r="B359" s="400"/>
      <c r="C359" s="728"/>
      <c r="D359" s="400"/>
      <c r="E359" s="750"/>
      <c r="F359" s="750"/>
      <c r="G359" s="400"/>
      <c r="K359" s="400"/>
      <c r="L359" s="400"/>
      <c r="M359" s="728"/>
      <c r="N359" s="400"/>
      <c r="O359" s="750"/>
      <c r="P359" s="750"/>
      <c r="Q359" s="400"/>
      <c r="T359" s="400"/>
      <c r="U359" s="400"/>
      <c r="V359" s="400"/>
      <c r="W359" s="400"/>
      <c r="X359" s="400"/>
      <c r="Y359" s="400"/>
      <c r="Z359" s="400"/>
    </row>
    <row r="360" spans="1:26" ht="15.6" x14ac:dyDescent="0.3">
      <c r="A360" s="743"/>
      <c r="B360" s="400"/>
      <c r="C360" s="728"/>
      <c r="D360" s="400"/>
      <c r="E360" s="750"/>
      <c r="F360" s="750"/>
      <c r="G360" s="400"/>
      <c r="K360" s="400"/>
      <c r="L360" s="400"/>
      <c r="M360" s="728"/>
      <c r="N360" s="400"/>
      <c r="O360" s="750"/>
      <c r="P360" s="750"/>
      <c r="Q360" s="400"/>
      <c r="T360" s="400"/>
      <c r="U360" s="400"/>
      <c r="V360" s="400"/>
      <c r="W360" s="400"/>
      <c r="X360" s="400"/>
      <c r="Y360" s="400"/>
      <c r="Z360" s="400"/>
    </row>
    <row r="361" spans="1:26" ht="15.6" x14ac:dyDescent="0.3">
      <c r="A361" s="743"/>
      <c r="B361" s="400"/>
      <c r="C361" s="728"/>
      <c r="D361" s="400"/>
      <c r="E361" s="750"/>
      <c r="F361" s="750"/>
      <c r="G361" s="400"/>
      <c r="K361" s="743"/>
      <c r="L361" s="743"/>
      <c r="M361" s="745"/>
      <c r="N361" s="743"/>
      <c r="O361" s="746"/>
      <c r="P361" s="746"/>
      <c r="Q361" s="743"/>
      <c r="T361" s="400"/>
      <c r="U361" s="400"/>
      <c r="V361" s="400"/>
      <c r="W361" s="400"/>
      <c r="X361" s="400"/>
      <c r="Y361" s="400"/>
      <c r="Z361" s="400"/>
    </row>
    <row r="362" spans="1:26" ht="15.6" x14ac:dyDescent="0.3">
      <c r="A362" s="743"/>
      <c r="B362" s="743"/>
      <c r="C362" s="745"/>
      <c r="D362" s="743"/>
      <c r="E362" s="746"/>
      <c r="F362" s="746"/>
      <c r="G362" s="743"/>
      <c r="K362" s="747"/>
      <c r="L362" s="747"/>
      <c r="M362" s="748"/>
      <c r="N362" s="747"/>
      <c r="O362" s="749"/>
      <c r="P362" s="749"/>
      <c r="Q362" s="747"/>
      <c r="T362" s="400"/>
      <c r="U362" s="400"/>
      <c r="V362" s="400"/>
      <c r="W362" s="400"/>
      <c r="X362" s="400"/>
      <c r="Y362" s="400"/>
      <c r="Z362" s="400"/>
    </row>
    <row r="363" spans="1:26" ht="15.6" x14ac:dyDescent="0.3">
      <c r="A363" s="751"/>
      <c r="B363" s="747"/>
      <c r="C363" s="748"/>
      <c r="D363" s="747"/>
      <c r="E363" s="749"/>
      <c r="F363" s="749"/>
      <c r="G363" s="747"/>
      <c r="K363" s="400"/>
      <c r="L363" s="400"/>
      <c r="M363" s="728"/>
      <c r="N363" s="400"/>
      <c r="O363" s="750"/>
      <c r="P363" s="750"/>
      <c r="Q363" s="400"/>
      <c r="T363" s="400"/>
      <c r="U363" s="400"/>
      <c r="V363" s="400"/>
      <c r="W363" s="400"/>
      <c r="X363" s="400"/>
      <c r="Y363" s="400"/>
      <c r="Z363" s="400"/>
    </row>
    <row r="364" spans="1:26" ht="15.6" x14ac:dyDescent="0.3">
      <c r="A364" s="743"/>
      <c r="B364" s="400"/>
      <c r="C364" s="728"/>
      <c r="D364" s="400"/>
      <c r="E364" s="750"/>
      <c r="F364" s="750"/>
      <c r="G364" s="400"/>
      <c r="K364" s="400"/>
      <c r="L364" s="400"/>
      <c r="M364" s="728"/>
      <c r="N364" s="400"/>
      <c r="O364" s="750"/>
      <c r="P364" s="750"/>
      <c r="Q364" s="400"/>
      <c r="T364" s="400"/>
      <c r="U364" s="400"/>
      <c r="V364" s="400"/>
      <c r="W364" s="400"/>
      <c r="X364" s="400"/>
      <c r="Y364" s="400"/>
      <c r="Z364" s="400"/>
    </row>
    <row r="365" spans="1:26" ht="15.6" x14ac:dyDescent="0.3">
      <c r="A365" s="743"/>
      <c r="B365" s="400"/>
      <c r="C365" s="728"/>
      <c r="D365" s="400"/>
      <c r="E365" s="750"/>
      <c r="F365" s="750"/>
      <c r="G365" s="400"/>
      <c r="K365" s="400"/>
      <c r="L365" s="400"/>
      <c r="M365" s="728"/>
      <c r="N365" s="400"/>
      <c r="O365" s="750"/>
      <c r="P365" s="750"/>
      <c r="Q365" s="400"/>
      <c r="T365" s="400"/>
      <c r="U365" s="400"/>
      <c r="V365" s="400"/>
      <c r="W365" s="400"/>
      <c r="X365" s="400"/>
      <c r="Y365" s="400"/>
      <c r="Z365" s="400"/>
    </row>
    <row r="366" spans="1:26" ht="15.6" x14ac:dyDescent="0.3">
      <c r="A366" s="743"/>
      <c r="B366" s="400"/>
      <c r="C366" s="728"/>
      <c r="D366" s="400"/>
      <c r="E366" s="750"/>
      <c r="F366" s="750"/>
      <c r="G366" s="400"/>
      <c r="K366" s="400"/>
      <c r="L366" s="400"/>
      <c r="M366" s="728"/>
      <c r="N366" s="400"/>
      <c r="O366" s="750"/>
      <c r="P366" s="750"/>
      <c r="Q366" s="400"/>
      <c r="T366" s="400"/>
      <c r="U366" s="400"/>
      <c r="V366" s="400"/>
      <c r="W366" s="400"/>
      <c r="X366" s="400"/>
      <c r="Y366" s="400"/>
      <c r="Z366" s="400"/>
    </row>
    <row r="367" spans="1:26" ht="15.6" x14ac:dyDescent="0.3">
      <c r="A367" s="743"/>
      <c r="B367" s="400"/>
      <c r="C367" s="728"/>
      <c r="D367" s="400"/>
      <c r="E367" s="750"/>
      <c r="F367" s="750"/>
      <c r="G367" s="400"/>
      <c r="K367" s="400"/>
      <c r="L367" s="400"/>
      <c r="M367" s="728"/>
      <c r="N367" s="400"/>
      <c r="O367" s="750"/>
      <c r="P367" s="750"/>
      <c r="Q367" s="400"/>
      <c r="T367" s="400"/>
      <c r="U367" s="400"/>
      <c r="V367" s="400"/>
      <c r="W367" s="400"/>
      <c r="X367" s="400"/>
      <c r="Y367" s="400"/>
      <c r="Z367" s="400"/>
    </row>
    <row r="368" spans="1:26" ht="15.6" x14ac:dyDescent="0.3">
      <c r="A368" s="743"/>
      <c r="B368" s="400"/>
      <c r="C368" s="728"/>
      <c r="D368" s="400"/>
      <c r="E368" s="750"/>
      <c r="F368" s="750"/>
      <c r="G368" s="400"/>
      <c r="K368" s="743"/>
      <c r="L368" s="743"/>
      <c r="M368" s="745"/>
      <c r="N368" s="743"/>
      <c r="O368" s="746"/>
      <c r="P368" s="746"/>
      <c r="Q368" s="743"/>
      <c r="T368" s="400"/>
      <c r="U368" s="400"/>
      <c r="V368" s="400"/>
      <c r="W368" s="400"/>
      <c r="X368" s="400"/>
      <c r="Y368" s="400"/>
      <c r="Z368" s="400"/>
    </row>
    <row r="369" spans="1:26" ht="15.6" x14ac:dyDescent="0.3">
      <c r="A369" s="743"/>
      <c r="B369" s="400"/>
      <c r="C369" s="728"/>
      <c r="D369" s="400"/>
      <c r="E369" s="750"/>
      <c r="F369" s="750"/>
      <c r="G369" s="400"/>
      <c r="K369" s="743"/>
      <c r="L369" s="743"/>
      <c r="M369" s="745"/>
      <c r="N369" s="743"/>
      <c r="O369" s="746"/>
      <c r="P369" s="746"/>
      <c r="Q369" s="743"/>
      <c r="T369" s="400"/>
      <c r="U369" s="400"/>
      <c r="V369" s="400"/>
      <c r="W369" s="400"/>
      <c r="X369" s="400"/>
      <c r="Y369" s="400"/>
      <c r="Z369" s="400"/>
    </row>
    <row r="370" spans="1:26" ht="15.6" x14ac:dyDescent="0.3">
      <c r="A370" s="743"/>
      <c r="B370" s="400"/>
      <c r="C370" s="728"/>
      <c r="D370" s="400"/>
      <c r="E370" s="750"/>
      <c r="F370" s="750"/>
      <c r="G370" s="400"/>
      <c r="K370" s="743"/>
      <c r="L370" s="743"/>
      <c r="M370" s="745"/>
      <c r="N370" s="743"/>
      <c r="O370" s="746"/>
      <c r="P370" s="746"/>
      <c r="Q370" s="743"/>
      <c r="T370" s="400"/>
      <c r="U370" s="400"/>
      <c r="V370" s="400"/>
      <c r="W370" s="400"/>
      <c r="X370" s="400"/>
      <c r="Y370" s="400"/>
      <c r="Z370" s="400"/>
    </row>
    <row r="371" spans="1:26" ht="15.6" x14ac:dyDescent="0.3">
      <c r="A371" s="743"/>
      <c r="B371" s="400"/>
      <c r="C371" s="728"/>
      <c r="D371" s="400"/>
      <c r="E371" s="750"/>
      <c r="F371" s="750"/>
      <c r="G371" s="400"/>
      <c r="K371" s="747"/>
      <c r="L371" s="747"/>
      <c r="M371" s="748"/>
      <c r="N371" s="747"/>
      <c r="O371" s="749"/>
      <c r="P371" s="749"/>
      <c r="Q371" s="747"/>
      <c r="T371" s="400"/>
      <c r="U371" s="400"/>
      <c r="V371" s="400"/>
      <c r="W371" s="400"/>
      <c r="X371" s="400"/>
      <c r="Y371" s="400"/>
      <c r="Z371" s="400"/>
    </row>
    <row r="372" spans="1:26" ht="15.6" x14ac:dyDescent="0.3">
      <c r="A372" s="743"/>
      <c r="B372" s="400"/>
      <c r="C372" s="728"/>
      <c r="D372" s="400"/>
      <c r="E372" s="750"/>
      <c r="F372" s="750"/>
      <c r="G372" s="400"/>
      <c r="K372" s="400"/>
      <c r="L372" s="400"/>
      <c r="M372" s="728"/>
      <c r="N372" s="400"/>
      <c r="O372" s="750"/>
      <c r="P372" s="750"/>
      <c r="Q372" s="400"/>
      <c r="T372" s="400"/>
      <c r="U372" s="400"/>
      <c r="V372" s="400"/>
      <c r="W372" s="400"/>
      <c r="X372" s="400"/>
      <c r="Y372" s="400"/>
      <c r="Z372" s="400"/>
    </row>
    <row r="373" spans="1:26" ht="15.6" x14ac:dyDescent="0.3">
      <c r="A373" s="743"/>
      <c r="B373" s="400"/>
      <c r="C373" s="728"/>
      <c r="D373" s="400"/>
      <c r="E373" s="750"/>
      <c r="F373" s="750"/>
      <c r="G373" s="400"/>
      <c r="K373" s="400"/>
      <c r="L373" s="400"/>
      <c r="M373" s="728"/>
      <c r="N373" s="400"/>
      <c r="O373" s="750"/>
      <c r="P373" s="750"/>
      <c r="Q373" s="400"/>
      <c r="T373" s="400"/>
      <c r="U373" s="400"/>
      <c r="V373" s="400"/>
      <c r="W373" s="400"/>
      <c r="X373" s="400"/>
      <c r="Y373" s="400"/>
      <c r="Z373" s="400"/>
    </row>
    <row r="374" spans="1:26" ht="15.6" x14ac:dyDescent="0.3">
      <c r="A374" s="743"/>
      <c r="B374" s="743"/>
      <c r="C374" s="745"/>
      <c r="D374" s="743"/>
      <c r="E374" s="746"/>
      <c r="F374" s="746"/>
      <c r="G374" s="743"/>
      <c r="K374" s="743"/>
      <c r="L374" s="743"/>
      <c r="M374" s="745"/>
      <c r="N374" s="743"/>
      <c r="O374" s="746"/>
      <c r="P374" s="746"/>
      <c r="Q374" s="743"/>
      <c r="T374" s="400"/>
      <c r="U374" s="400"/>
      <c r="V374" s="400"/>
      <c r="W374" s="400"/>
      <c r="X374" s="400"/>
      <c r="Y374" s="400"/>
      <c r="Z374" s="400"/>
    </row>
    <row r="375" spans="1:26" ht="15.6" x14ac:dyDescent="0.3">
      <c r="A375" s="751"/>
      <c r="B375" s="747"/>
      <c r="C375" s="748"/>
      <c r="D375" s="747"/>
      <c r="E375" s="749"/>
      <c r="F375" s="749"/>
      <c r="G375" s="747"/>
      <c r="K375" s="747"/>
      <c r="L375" s="747"/>
      <c r="M375" s="748"/>
      <c r="N375" s="747"/>
      <c r="O375" s="749"/>
      <c r="P375" s="749"/>
      <c r="Q375" s="747"/>
      <c r="T375" s="400"/>
      <c r="U375" s="400"/>
      <c r="V375" s="400"/>
      <c r="W375" s="400"/>
      <c r="X375" s="400"/>
      <c r="Y375" s="400"/>
      <c r="Z375" s="400"/>
    </row>
    <row r="376" spans="1:26" ht="15.6" x14ac:dyDescent="0.3">
      <c r="A376" s="743"/>
      <c r="B376" s="400"/>
      <c r="C376" s="728"/>
      <c r="D376" s="400"/>
      <c r="E376" s="750"/>
      <c r="F376" s="750"/>
      <c r="G376" s="400"/>
      <c r="K376" s="400"/>
      <c r="L376" s="400"/>
      <c r="M376" s="728"/>
      <c r="N376" s="400"/>
      <c r="O376" s="750"/>
      <c r="P376" s="750"/>
      <c r="Q376" s="400"/>
      <c r="T376" s="400"/>
      <c r="U376" s="400"/>
      <c r="V376" s="400"/>
      <c r="W376" s="400"/>
      <c r="X376" s="400"/>
      <c r="Y376" s="400"/>
      <c r="Z376" s="400"/>
    </row>
    <row r="377" spans="1:26" ht="15.6" x14ac:dyDescent="0.3">
      <c r="A377" s="743"/>
      <c r="B377" s="400"/>
      <c r="C377" s="728"/>
      <c r="D377" s="400"/>
      <c r="E377" s="750"/>
      <c r="F377" s="750"/>
      <c r="G377" s="400"/>
      <c r="K377" s="400"/>
      <c r="L377" s="400"/>
      <c r="M377" s="728"/>
      <c r="N377" s="400"/>
      <c r="O377" s="750"/>
      <c r="P377" s="750"/>
      <c r="Q377" s="400"/>
      <c r="T377" s="400"/>
      <c r="U377" s="400"/>
      <c r="V377" s="400"/>
      <c r="W377" s="400"/>
      <c r="X377" s="400"/>
      <c r="Y377" s="400"/>
      <c r="Z377" s="400"/>
    </row>
    <row r="378" spans="1:26" ht="15.6" x14ac:dyDescent="0.3">
      <c r="A378" s="743"/>
      <c r="B378" s="743"/>
      <c r="C378" s="745"/>
      <c r="D378" s="743"/>
      <c r="E378" s="746"/>
      <c r="F378" s="746"/>
      <c r="G378" s="743"/>
      <c r="K378" s="743"/>
      <c r="L378" s="743"/>
      <c r="M378" s="745"/>
      <c r="N378" s="743"/>
      <c r="O378" s="746"/>
      <c r="P378" s="746"/>
      <c r="Q378" s="743"/>
      <c r="T378" s="400"/>
      <c r="U378" s="400"/>
      <c r="V378" s="400"/>
      <c r="W378" s="400"/>
      <c r="X378" s="400"/>
      <c r="Y378" s="400"/>
      <c r="Z378" s="400"/>
    </row>
    <row r="379" spans="1:26" ht="15.6" x14ac:dyDescent="0.3">
      <c r="A379" s="751"/>
      <c r="B379" s="747"/>
      <c r="C379" s="748"/>
      <c r="D379" s="747"/>
      <c r="E379" s="749"/>
      <c r="F379" s="749"/>
      <c r="G379" s="747"/>
      <c r="K379" s="747"/>
      <c r="L379" s="747"/>
      <c r="M379" s="748"/>
      <c r="N379" s="747"/>
      <c r="O379" s="749"/>
      <c r="P379" s="749"/>
      <c r="Q379" s="747"/>
      <c r="T379" s="400"/>
      <c r="U379" s="400"/>
      <c r="V379" s="400"/>
      <c r="W379" s="400"/>
      <c r="X379" s="400"/>
      <c r="Y379" s="400"/>
      <c r="Z379" s="400"/>
    </row>
    <row r="380" spans="1:26" ht="15.6" x14ac:dyDescent="0.3">
      <c r="A380" s="743"/>
      <c r="B380" s="400"/>
      <c r="C380" s="728"/>
      <c r="D380" s="400"/>
      <c r="E380" s="750"/>
      <c r="F380" s="750"/>
      <c r="G380" s="400"/>
      <c r="K380" s="400"/>
      <c r="L380" s="400"/>
      <c r="M380" s="728"/>
      <c r="N380" s="400"/>
      <c r="O380" s="750"/>
      <c r="P380" s="750"/>
      <c r="Q380" s="400"/>
      <c r="T380" s="400"/>
      <c r="U380" s="400"/>
      <c r="V380" s="400"/>
      <c r="W380" s="400"/>
      <c r="X380" s="400"/>
      <c r="Y380" s="400"/>
      <c r="Z380" s="400"/>
    </row>
    <row r="381" spans="1:26" ht="15.6" x14ac:dyDescent="0.3">
      <c r="A381" s="743"/>
      <c r="B381" s="400"/>
      <c r="C381" s="728"/>
      <c r="D381" s="400"/>
      <c r="E381" s="750"/>
      <c r="F381" s="750"/>
      <c r="G381" s="400"/>
      <c r="K381" s="400"/>
      <c r="L381" s="400"/>
      <c r="M381" s="728"/>
      <c r="N381" s="400"/>
      <c r="O381" s="750"/>
      <c r="P381" s="750"/>
      <c r="Q381" s="400"/>
      <c r="T381" s="400"/>
      <c r="U381" s="400"/>
      <c r="V381" s="400"/>
      <c r="W381" s="400"/>
      <c r="X381" s="400"/>
      <c r="Y381" s="400"/>
      <c r="Z381" s="400"/>
    </row>
    <row r="382" spans="1:26" ht="15.6" x14ac:dyDescent="0.3">
      <c r="A382" s="743"/>
      <c r="B382" s="743"/>
      <c r="C382" s="745"/>
      <c r="D382" s="743"/>
      <c r="E382" s="746"/>
      <c r="F382" s="746"/>
      <c r="G382" s="743"/>
      <c r="K382" s="400"/>
      <c r="L382" s="400"/>
      <c r="M382" s="728"/>
      <c r="N382" s="400"/>
      <c r="O382" s="750"/>
      <c r="P382" s="750"/>
      <c r="Q382" s="400"/>
      <c r="T382" s="400"/>
      <c r="U382" s="400"/>
      <c r="V382" s="400"/>
      <c r="W382" s="400"/>
      <c r="X382" s="400"/>
      <c r="Y382" s="400"/>
      <c r="Z382" s="400"/>
    </row>
    <row r="383" spans="1:26" ht="15.6" x14ac:dyDescent="0.3">
      <c r="A383" s="751"/>
      <c r="B383" s="747"/>
      <c r="C383" s="748"/>
      <c r="D383" s="747"/>
      <c r="E383" s="749"/>
      <c r="F383" s="749"/>
      <c r="G383" s="747"/>
      <c r="K383" s="743"/>
      <c r="L383" s="743"/>
      <c r="M383" s="745"/>
      <c r="N383" s="743"/>
      <c r="O383" s="746"/>
      <c r="P383" s="746"/>
      <c r="Q383" s="743"/>
      <c r="T383" s="400"/>
      <c r="U383" s="400"/>
      <c r="V383" s="400"/>
      <c r="W383" s="400"/>
      <c r="X383" s="400"/>
      <c r="Y383" s="400"/>
      <c r="Z383" s="400"/>
    </row>
    <row r="384" spans="1:26" ht="15.6" x14ac:dyDescent="0.3">
      <c r="A384" s="743"/>
      <c r="B384" s="400"/>
      <c r="C384" s="728"/>
      <c r="D384" s="400"/>
      <c r="E384" s="750"/>
      <c r="F384" s="750"/>
      <c r="G384" s="400"/>
      <c r="K384" s="747"/>
      <c r="L384" s="747"/>
      <c r="M384" s="748"/>
      <c r="N384" s="747"/>
      <c r="O384" s="749"/>
      <c r="P384" s="749"/>
      <c r="Q384" s="747"/>
      <c r="T384" s="400"/>
      <c r="U384" s="400"/>
      <c r="V384" s="400"/>
      <c r="W384" s="400"/>
      <c r="X384" s="400"/>
      <c r="Y384" s="400"/>
      <c r="Z384" s="400"/>
    </row>
    <row r="385" spans="1:26" ht="15.6" x14ac:dyDescent="0.3">
      <c r="A385" s="743"/>
      <c r="B385" s="400"/>
      <c r="C385" s="728"/>
      <c r="D385" s="400"/>
      <c r="E385" s="750"/>
      <c r="F385" s="750"/>
      <c r="G385" s="400"/>
      <c r="K385" s="400"/>
      <c r="L385" s="400"/>
      <c r="M385" s="728"/>
      <c r="N385" s="400"/>
      <c r="O385" s="750"/>
      <c r="P385" s="750"/>
      <c r="Q385" s="400"/>
      <c r="T385" s="400"/>
      <c r="U385" s="400"/>
      <c r="V385" s="400"/>
      <c r="W385" s="400"/>
      <c r="X385" s="400"/>
      <c r="Y385" s="400"/>
      <c r="Z385" s="400"/>
    </row>
    <row r="386" spans="1:26" ht="15.6" x14ac:dyDescent="0.3">
      <c r="A386" s="743"/>
      <c r="B386" s="743"/>
      <c r="C386" s="745"/>
      <c r="D386" s="743"/>
      <c r="E386" s="746"/>
      <c r="F386" s="746"/>
      <c r="G386" s="743"/>
      <c r="K386" s="400"/>
      <c r="L386" s="400"/>
      <c r="M386" s="728"/>
      <c r="N386" s="400"/>
      <c r="O386" s="750"/>
      <c r="P386" s="750"/>
      <c r="Q386" s="400"/>
      <c r="T386" s="400"/>
      <c r="U386" s="400"/>
      <c r="V386" s="400"/>
      <c r="W386" s="400"/>
      <c r="X386" s="400"/>
      <c r="Y386" s="400"/>
      <c r="Z386" s="400"/>
    </row>
    <row r="387" spans="1:26" ht="15.6" x14ac:dyDescent="0.3">
      <c r="A387" s="751"/>
      <c r="B387" s="747"/>
      <c r="C387" s="748"/>
      <c r="D387" s="747"/>
      <c r="E387" s="749"/>
      <c r="F387" s="749"/>
      <c r="G387" s="747"/>
      <c r="K387" s="743"/>
      <c r="L387" s="743"/>
      <c r="M387" s="745"/>
      <c r="N387" s="743"/>
      <c r="O387" s="746"/>
      <c r="P387" s="746"/>
      <c r="Q387" s="743"/>
      <c r="T387" s="400"/>
      <c r="U387" s="400"/>
      <c r="V387" s="400"/>
      <c r="W387" s="400"/>
      <c r="X387" s="400"/>
      <c r="Y387" s="400"/>
      <c r="Z387" s="400"/>
    </row>
    <row r="388" spans="1:26" ht="15.6" x14ac:dyDescent="0.3">
      <c r="A388" s="743"/>
      <c r="B388" s="400"/>
      <c r="C388" s="728"/>
      <c r="D388" s="400"/>
      <c r="E388" s="750"/>
      <c r="F388" s="750"/>
      <c r="G388" s="400"/>
      <c r="K388" s="747"/>
      <c r="L388" s="747"/>
      <c r="M388" s="748"/>
      <c r="N388" s="747"/>
      <c r="O388" s="749"/>
      <c r="P388" s="749"/>
      <c r="Q388" s="747"/>
      <c r="T388" s="400"/>
      <c r="U388" s="400"/>
      <c r="V388" s="400"/>
      <c r="W388" s="400"/>
      <c r="X388" s="400"/>
      <c r="Y388" s="400"/>
      <c r="Z388" s="400"/>
    </row>
    <row r="389" spans="1:26" ht="15.6" x14ac:dyDescent="0.3">
      <c r="A389" s="743"/>
      <c r="B389" s="400"/>
      <c r="C389" s="728"/>
      <c r="D389" s="400"/>
      <c r="E389" s="750"/>
      <c r="F389" s="750"/>
      <c r="G389" s="400"/>
      <c r="K389" s="400"/>
      <c r="L389" s="400"/>
      <c r="M389" s="728"/>
      <c r="N389" s="400"/>
      <c r="O389" s="750"/>
      <c r="P389" s="750"/>
      <c r="Q389" s="400"/>
      <c r="T389" s="400"/>
      <c r="U389" s="400"/>
      <c r="V389" s="400"/>
      <c r="W389" s="400"/>
      <c r="X389" s="400"/>
      <c r="Y389" s="400"/>
      <c r="Z389" s="400"/>
    </row>
    <row r="390" spans="1:26" ht="15.6" x14ac:dyDescent="0.3">
      <c r="A390" s="743"/>
      <c r="B390" s="743"/>
      <c r="C390" s="745"/>
      <c r="D390" s="743"/>
      <c r="E390" s="746"/>
      <c r="F390" s="746"/>
      <c r="G390" s="743"/>
      <c r="K390" s="400"/>
      <c r="L390" s="400"/>
      <c r="M390" s="728"/>
      <c r="N390" s="400"/>
      <c r="O390" s="750"/>
      <c r="P390" s="750"/>
      <c r="Q390" s="400"/>
      <c r="T390" s="400"/>
      <c r="U390" s="400"/>
      <c r="V390" s="400"/>
      <c r="W390" s="400"/>
      <c r="X390" s="400"/>
      <c r="Y390" s="400"/>
      <c r="Z390" s="400"/>
    </row>
    <row r="391" spans="1:26" ht="15.6" x14ac:dyDescent="0.3">
      <c r="A391" s="751"/>
      <c r="B391" s="747"/>
      <c r="C391" s="748"/>
      <c r="D391" s="747"/>
      <c r="E391" s="749"/>
      <c r="F391" s="749"/>
      <c r="G391" s="747"/>
      <c r="K391" s="743"/>
      <c r="L391" s="743"/>
      <c r="M391" s="745"/>
      <c r="N391" s="743"/>
      <c r="O391" s="746"/>
      <c r="P391" s="746"/>
      <c r="Q391" s="743"/>
      <c r="T391" s="400"/>
      <c r="U391" s="400"/>
      <c r="V391" s="400"/>
      <c r="W391" s="400"/>
      <c r="X391" s="400"/>
      <c r="Y391" s="400"/>
      <c r="Z391" s="400"/>
    </row>
    <row r="392" spans="1:26" ht="15.6" x14ac:dyDescent="0.3">
      <c r="A392" s="743"/>
      <c r="B392" s="400"/>
      <c r="C392" s="728"/>
      <c r="D392" s="400"/>
      <c r="E392" s="750"/>
      <c r="F392" s="750"/>
      <c r="G392" s="400"/>
      <c r="K392" s="743"/>
      <c r="L392" s="743"/>
      <c r="M392" s="745"/>
      <c r="N392" s="743"/>
      <c r="O392" s="746"/>
      <c r="P392" s="746"/>
      <c r="Q392" s="743"/>
      <c r="T392" s="400"/>
      <c r="U392" s="400"/>
      <c r="V392" s="400"/>
      <c r="W392" s="400"/>
      <c r="X392" s="400"/>
      <c r="Y392" s="400"/>
      <c r="Z392" s="400"/>
    </row>
    <row r="393" spans="1:26" ht="15.6" x14ac:dyDescent="0.3">
      <c r="A393" s="743"/>
      <c r="B393" s="400"/>
      <c r="C393" s="728"/>
      <c r="D393" s="400"/>
      <c r="E393" s="750"/>
      <c r="F393" s="750"/>
      <c r="G393" s="400"/>
      <c r="K393" s="747"/>
      <c r="L393" s="747"/>
      <c r="M393" s="748"/>
      <c r="N393" s="747"/>
      <c r="O393" s="749"/>
      <c r="P393" s="749"/>
      <c r="Q393" s="747"/>
      <c r="T393" s="400"/>
      <c r="U393" s="400"/>
      <c r="V393" s="400"/>
      <c r="W393" s="400"/>
      <c r="X393" s="400"/>
      <c r="Y393" s="400"/>
      <c r="Z393" s="400"/>
    </row>
    <row r="394" spans="1:26" ht="15.6" x14ac:dyDescent="0.3">
      <c r="A394" s="743"/>
      <c r="B394" s="743"/>
      <c r="C394" s="745"/>
      <c r="D394" s="743"/>
      <c r="E394" s="746"/>
      <c r="F394" s="746"/>
      <c r="G394" s="743"/>
      <c r="K394" s="400"/>
      <c r="L394" s="400"/>
      <c r="M394" s="728"/>
      <c r="N394" s="400"/>
      <c r="O394" s="750"/>
      <c r="P394" s="750"/>
      <c r="Q394" s="400"/>
      <c r="T394" s="400"/>
      <c r="U394" s="400"/>
      <c r="V394" s="400"/>
      <c r="W394" s="400"/>
      <c r="X394" s="400"/>
      <c r="Y394" s="400"/>
      <c r="Z394" s="400"/>
    </row>
    <row r="395" spans="1:26" ht="15.6" x14ac:dyDescent="0.3">
      <c r="A395" s="751"/>
      <c r="B395" s="747"/>
      <c r="C395" s="748"/>
      <c r="D395" s="747"/>
      <c r="E395" s="749"/>
      <c r="F395" s="749"/>
      <c r="G395" s="747"/>
      <c r="K395" s="400"/>
      <c r="L395" s="400"/>
      <c r="M395" s="728"/>
      <c r="N395" s="400"/>
      <c r="O395" s="750"/>
      <c r="P395" s="750"/>
      <c r="Q395" s="400"/>
      <c r="T395" s="400"/>
      <c r="U395" s="400"/>
      <c r="V395" s="400"/>
      <c r="W395" s="400"/>
      <c r="X395" s="400"/>
      <c r="Y395" s="400"/>
      <c r="Z395" s="400"/>
    </row>
    <row r="396" spans="1:26" ht="15.6" x14ac:dyDescent="0.3">
      <c r="A396" s="743"/>
      <c r="B396" s="400"/>
      <c r="C396" s="728"/>
      <c r="D396" s="400"/>
      <c r="E396" s="750"/>
      <c r="F396" s="750"/>
      <c r="G396" s="400"/>
      <c r="K396" s="743"/>
      <c r="L396" s="743"/>
      <c r="M396" s="745"/>
      <c r="N396" s="743"/>
      <c r="O396" s="746"/>
      <c r="P396" s="746"/>
      <c r="Q396" s="743"/>
      <c r="T396" s="400"/>
      <c r="U396" s="400"/>
      <c r="V396" s="400"/>
      <c r="W396" s="400"/>
      <c r="X396" s="400"/>
      <c r="Y396" s="400"/>
      <c r="Z396" s="400"/>
    </row>
    <row r="397" spans="1:26" ht="15.6" x14ac:dyDescent="0.3">
      <c r="A397" s="743"/>
      <c r="B397" s="400"/>
      <c r="C397" s="728"/>
      <c r="D397" s="400"/>
      <c r="E397" s="750"/>
      <c r="F397" s="750"/>
      <c r="G397" s="400"/>
      <c r="K397" s="747"/>
      <c r="L397" s="747"/>
      <c r="M397" s="748"/>
      <c r="N397" s="747"/>
      <c r="O397" s="749"/>
      <c r="P397" s="749"/>
      <c r="Q397" s="747"/>
      <c r="T397" s="400"/>
      <c r="U397" s="400"/>
      <c r="V397" s="400"/>
      <c r="W397" s="400"/>
      <c r="X397" s="400"/>
      <c r="Y397" s="400"/>
      <c r="Z397" s="400"/>
    </row>
    <row r="398" spans="1:26" ht="15.6" x14ac:dyDescent="0.3">
      <c r="A398" s="743"/>
      <c r="B398" s="743"/>
      <c r="C398" s="745"/>
      <c r="D398" s="743"/>
      <c r="E398" s="746"/>
      <c r="F398" s="746"/>
      <c r="G398" s="743"/>
      <c r="K398" s="400"/>
      <c r="L398" s="400"/>
      <c r="M398" s="728"/>
      <c r="N398" s="400"/>
      <c r="O398" s="750"/>
      <c r="P398" s="750"/>
      <c r="Q398" s="400"/>
      <c r="T398" s="400"/>
      <c r="U398" s="400"/>
      <c r="V398" s="400"/>
      <c r="W398" s="400"/>
      <c r="X398" s="400"/>
      <c r="Y398" s="400"/>
      <c r="Z398" s="400"/>
    </row>
    <row r="399" spans="1:26" ht="15.6" x14ac:dyDescent="0.3">
      <c r="A399" s="751"/>
      <c r="B399" s="747"/>
      <c r="C399" s="748"/>
      <c r="D399" s="747"/>
      <c r="E399" s="749"/>
      <c r="F399" s="749"/>
      <c r="G399" s="747"/>
      <c r="K399" s="400"/>
      <c r="L399" s="400"/>
      <c r="M399" s="728"/>
      <c r="N399" s="400"/>
      <c r="O399" s="750"/>
      <c r="P399" s="750"/>
      <c r="Q399" s="400"/>
      <c r="T399" s="400"/>
      <c r="U399" s="400"/>
      <c r="V399" s="400"/>
      <c r="W399" s="400"/>
      <c r="X399" s="400"/>
      <c r="Y399" s="400"/>
      <c r="Z399" s="400"/>
    </row>
    <row r="400" spans="1:26" ht="15.6" x14ac:dyDescent="0.3">
      <c r="A400" s="743"/>
      <c r="B400" s="400"/>
      <c r="C400" s="728"/>
      <c r="D400" s="400"/>
      <c r="E400" s="750"/>
      <c r="F400" s="750"/>
      <c r="G400" s="400"/>
      <c r="K400" s="400"/>
      <c r="L400" s="400"/>
      <c r="M400" s="728"/>
      <c r="N400" s="400"/>
      <c r="O400" s="750"/>
      <c r="P400" s="750"/>
      <c r="Q400" s="400"/>
      <c r="T400" s="400"/>
      <c r="U400" s="400"/>
      <c r="V400" s="400"/>
      <c r="W400" s="400"/>
      <c r="X400" s="400"/>
      <c r="Y400" s="400"/>
      <c r="Z400" s="400"/>
    </row>
    <row r="401" spans="1:26" ht="15.6" x14ac:dyDescent="0.3">
      <c r="A401" s="743"/>
      <c r="B401" s="400"/>
      <c r="C401" s="728"/>
      <c r="D401" s="400"/>
      <c r="E401" s="750"/>
      <c r="F401" s="750"/>
      <c r="G401" s="400"/>
      <c r="K401" s="400"/>
      <c r="L401" s="400"/>
      <c r="M401" s="728"/>
      <c r="N401" s="400"/>
      <c r="O401" s="750"/>
      <c r="P401" s="750"/>
      <c r="Q401" s="400"/>
      <c r="T401" s="400"/>
      <c r="U401" s="400"/>
      <c r="V401" s="400"/>
      <c r="W401" s="400"/>
      <c r="X401" s="400"/>
      <c r="Y401" s="400"/>
      <c r="Z401" s="400"/>
    </row>
    <row r="402" spans="1:26" ht="15.6" x14ac:dyDescent="0.3">
      <c r="A402" s="743"/>
      <c r="B402" s="743"/>
      <c r="C402" s="745"/>
      <c r="D402" s="743"/>
      <c r="E402" s="746"/>
      <c r="F402" s="746"/>
      <c r="G402" s="743"/>
      <c r="K402" s="743"/>
      <c r="L402" s="743"/>
      <c r="M402" s="745"/>
      <c r="N402" s="743"/>
      <c r="O402" s="746"/>
      <c r="P402" s="746"/>
      <c r="Q402" s="743"/>
      <c r="T402" s="400"/>
      <c r="U402" s="400"/>
      <c r="V402" s="400"/>
      <c r="W402" s="400"/>
      <c r="X402" s="400"/>
      <c r="Y402" s="400"/>
      <c r="Z402" s="400"/>
    </row>
    <row r="403" spans="1:26" ht="15.6" x14ac:dyDescent="0.3">
      <c r="A403" s="751"/>
      <c r="B403" s="747"/>
      <c r="C403" s="748"/>
      <c r="D403" s="747"/>
      <c r="E403" s="749"/>
      <c r="F403" s="749"/>
      <c r="G403" s="747"/>
      <c r="K403" s="743"/>
      <c r="L403" s="743"/>
      <c r="M403" s="745"/>
      <c r="N403" s="743"/>
      <c r="O403" s="746"/>
      <c r="P403" s="746"/>
      <c r="Q403" s="743"/>
      <c r="T403" s="400"/>
      <c r="U403" s="400"/>
      <c r="V403" s="400"/>
      <c r="W403" s="400"/>
      <c r="X403" s="400"/>
      <c r="Y403" s="400"/>
      <c r="Z403" s="400"/>
    </row>
    <row r="404" spans="1:26" ht="15.6" x14ac:dyDescent="0.3">
      <c r="A404" s="743"/>
      <c r="B404" s="400"/>
      <c r="C404" s="728"/>
      <c r="D404" s="400"/>
      <c r="E404" s="750"/>
      <c r="F404" s="750"/>
      <c r="G404" s="400"/>
      <c r="K404" s="747"/>
      <c r="L404" s="747"/>
      <c r="M404" s="748"/>
      <c r="N404" s="747"/>
      <c r="O404" s="749"/>
      <c r="P404" s="749"/>
      <c r="Q404" s="747"/>
      <c r="T404" s="400"/>
      <c r="U404" s="400"/>
      <c r="V404" s="400"/>
      <c r="W404" s="400"/>
      <c r="X404" s="400"/>
      <c r="Y404" s="400"/>
      <c r="Z404" s="400"/>
    </row>
    <row r="405" spans="1:26" ht="15.6" x14ac:dyDescent="0.3">
      <c r="A405" s="743"/>
      <c r="B405" s="400"/>
      <c r="C405" s="728"/>
      <c r="D405" s="400"/>
      <c r="E405" s="750"/>
      <c r="F405" s="750"/>
      <c r="G405" s="400"/>
      <c r="K405" s="400"/>
      <c r="L405" s="400"/>
      <c r="M405" s="728"/>
      <c r="N405" s="400"/>
      <c r="O405" s="750"/>
      <c r="P405" s="750"/>
      <c r="Q405" s="400"/>
      <c r="T405" s="400"/>
      <c r="U405" s="400"/>
      <c r="V405" s="400"/>
      <c r="W405" s="400"/>
      <c r="X405" s="400"/>
      <c r="Y405" s="400"/>
      <c r="Z405" s="400"/>
    </row>
    <row r="406" spans="1:26" ht="15.6" x14ac:dyDescent="0.3">
      <c r="A406" s="743"/>
      <c r="B406" s="743"/>
      <c r="C406" s="745"/>
      <c r="D406" s="743"/>
      <c r="E406" s="746"/>
      <c r="F406" s="746"/>
      <c r="G406" s="743"/>
      <c r="K406" s="400"/>
      <c r="L406" s="400"/>
      <c r="M406" s="728"/>
      <c r="N406" s="400"/>
      <c r="O406" s="750"/>
      <c r="P406" s="750"/>
      <c r="Q406" s="400"/>
      <c r="T406" s="400"/>
      <c r="U406" s="400"/>
      <c r="V406" s="400"/>
      <c r="W406" s="400"/>
      <c r="X406" s="400"/>
      <c r="Y406" s="400"/>
      <c r="Z406" s="400"/>
    </row>
    <row r="407" spans="1:26" ht="15.6" x14ac:dyDescent="0.3">
      <c r="A407" s="751"/>
      <c r="B407" s="747"/>
      <c r="C407" s="748"/>
      <c r="D407" s="747"/>
      <c r="E407" s="749"/>
      <c r="F407" s="749"/>
      <c r="G407" s="747"/>
      <c r="K407" s="400"/>
      <c r="L407" s="400"/>
      <c r="M407" s="400"/>
      <c r="N407" s="400"/>
      <c r="O407" s="400"/>
      <c r="P407" s="400"/>
      <c r="Q407" s="400"/>
      <c r="T407" s="400"/>
      <c r="U407" s="400"/>
      <c r="V407" s="400"/>
      <c r="W407" s="400"/>
      <c r="X407" s="400"/>
      <c r="Y407" s="400"/>
      <c r="Z407" s="400"/>
    </row>
    <row r="408" spans="1:26" ht="15.6" x14ac:dyDescent="0.3">
      <c r="A408" s="743"/>
      <c r="B408" s="400"/>
      <c r="C408" s="728"/>
      <c r="D408" s="400"/>
      <c r="E408" s="750"/>
      <c r="F408" s="750"/>
      <c r="G408" s="400"/>
      <c r="K408" s="400"/>
      <c r="L408" s="400"/>
      <c r="M408" s="400"/>
      <c r="N408" s="400"/>
      <c r="O408" s="400"/>
      <c r="P408" s="400"/>
      <c r="Q408" s="400"/>
      <c r="T408" s="400"/>
      <c r="U408" s="400"/>
      <c r="V408" s="400"/>
      <c r="W408" s="400"/>
      <c r="X408" s="400"/>
      <c r="Y408" s="400"/>
      <c r="Z408" s="400"/>
    </row>
    <row r="409" spans="1:26" ht="15.6" x14ac:dyDescent="0.3">
      <c r="A409" s="743"/>
      <c r="B409" s="400"/>
      <c r="C409" s="728"/>
      <c r="D409" s="400"/>
      <c r="E409" s="750"/>
      <c r="F409" s="750"/>
      <c r="G409" s="400"/>
      <c r="K409" s="400"/>
      <c r="L409" s="400"/>
      <c r="M409" s="400"/>
      <c r="N409" s="400"/>
      <c r="O409" s="400"/>
      <c r="P409" s="400"/>
      <c r="Q409" s="400"/>
      <c r="T409" s="400"/>
      <c r="U409" s="400"/>
      <c r="V409" s="400"/>
      <c r="W409" s="400"/>
      <c r="X409" s="400"/>
      <c r="Y409" s="400"/>
      <c r="Z409" s="400"/>
    </row>
    <row r="410" spans="1:26" ht="15.6" x14ac:dyDescent="0.3">
      <c r="A410" s="743"/>
      <c r="B410" s="743"/>
      <c r="C410" s="745"/>
      <c r="D410" s="743"/>
      <c r="E410" s="746"/>
      <c r="F410" s="746"/>
      <c r="G410" s="743"/>
      <c r="K410" s="400"/>
      <c r="L410" s="400"/>
      <c r="M410" s="400"/>
      <c r="N410" s="400"/>
      <c r="O410" s="400"/>
      <c r="P410" s="400"/>
      <c r="Q410" s="400"/>
      <c r="T410" s="400"/>
      <c r="U410" s="400"/>
      <c r="V410" s="400"/>
      <c r="W410" s="400"/>
      <c r="X410" s="400"/>
      <c r="Y410" s="400"/>
      <c r="Z410" s="400"/>
    </row>
    <row r="411" spans="1:26" ht="15.6" x14ac:dyDescent="0.3">
      <c r="A411" s="751"/>
      <c r="B411" s="747"/>
      <c r="C411" s="748"/>
      <c r="D411" s="747"/>
      <c r="E411" s="749"/>
      <c r="F411" s="749"/>
      <c r="G411" s="747"/>
      <c r="K411" s="400"/>
      <c r="L411" s="400"/>
      <c r="M411" s="400"/>
      <c r="N411" s="400"/>
      <c r="O411" s="400"/>
      <c r="P411" s="400"/>
      <c r="Q411" s="400"/>
      <c r="T411" s="400"/>
      <c r="U411" s="400"/>
      <c r="V411" s="400"/>
      <c r="W411" s="400"/>
      <c r="X411" s="400"/>
      <c r="Y411" s="400"/>
      <c r="Z411" s="400"/>
    </row>
    <row r="412" spans="1:26" ht="15.6" x14ac:dyDescent="0.3">
      <c r="A412" s="743"/>
      <c r="B412" s="400"/>
      <c r="C412" s="728"/>
      <c r="D412" s="400"/>
      <c r="E412" s="750"/>
      <c r="F412" s="750"/>
      <c r="G412" s="400"/>
      <c r="K412" s="400"/>
      <c r="L412" s="400"/>
      <c r="M412" s="400"/>
      <c r="N412" s="400"/>
      <c r="O412" s="400"/>
      <c r="P412" s="400"/>
      <c r="Q412" s="400"/>
      <c r="T412" s="400"/>
      <c r="U412" s="400"/>
      <c r="V412" s="400"/>
      <c r="W412" s="400"/>
      <c r="X412" s="400"/>
      <c r="Y412" s="400"/>
      <c r="Z412" s="400"/>
    </row>
    <row r="413" spans="1:26" ht="15.6" x14ac:dyDescent="0.3">
      <c r="A413" s="743"/>
      <c r="B413" s="400"/>
      <c r="C413" s="728"/>
      <c r="D413" s="400"/>
      <c r="E413" s="750"/>
      <c r="F413" s="750"/>
      <c r="G413" s="400"/>
      <c r="K413" s="400"/>
      <c r="L413" s="400"/>
      <c r="M413" s="400"/>
      <c r="N413" s="400"/>
      <c r="O413" s="400"/>
      <c r="P413" s="400"/>
      <c r="Q413" s="400"/>
      <c r="T413" s="400"/>
      <c r="U413" s="400"/>
      <c r="V413" s="400"/>
      <c r="W413" s="400"/>
      <c r="X413" s="400"/>
      <c r="Y413" s="400"/>
      <c r="Z413" s="400"/>
    </row>
    <row r="414" spans="1:26" ht="15.6" x14ac:dyDescent="0.3">
      <c r="A414" s="743"/>
      <c r="B414" s="743"/>
      <c r="C414" s="745"/>
      <c r="D414" s="743"/>
      <c r="E414" s="746"/>
      <c r="F414" s="746"/>
      <c r="G414" s="743"/>
      <c r="K414" s="400"/>
      <c r="L414" s="400"/>
      <c r="M414" s="400"/>
      <c r="N414" s="400"/>
      <c r="O414" s="400"/>
      <c r="P414" s="400"/>
      <c r="Q414" s="400"/>
      <c r="T414" s="400"/>
      <c r="U414" s="400"/>
      <c r="V414" s="400"/>
      <c r="W414" s="400"/>
      <c r="X414" s="400"/>
      <c r="Y414" s="400"/>
      <c r="Z414" s="400"/>
    </row>
    <row r="415" spans="1:26" ht="15.6" x14ac:dyDescent="0.3">
      <c r="A415" s="751"/>
      <c r="B415" s="747"/>
      <c r="C415" s="748"/>
      <c r="D415" s="747"/>
      <c r="E415" s="749"/>
      <c r="F415" s="749"/>
      <c r="G415" s="747"/>
      <c r="K415" s="400"/>
      <c r="L415" s="400"/>
      <c r="M415" s="400"/>
      <c r="N415" s="400"/>
      <c r="O415" s="400"/>
      <c r="P415" s="400"/>
      <c r="Q415" s="400"/>
      <c r="T415" s="400"/>
      <c r="U415" s="400"/>
      <c r="V415" s="400"/>
      <c r="W415" s="400"/>
      <c r="X415" s="400"/>
      <c r="Y415" s="400"/>
      <c r="Z415" s="400"/>
    </row>
    <row r="416" spans="1:26" ht="15.6" x14ac:dyDescent="0.3">
      <c r="A416" s="743"/>
      <c r="B416" s="400"/>
      <c r="C416" s="728"/>
      <c r="D416" s="400"/>
      <c r="E416" s="750"/>
      <c r="F416" s="750"/>
      <c r="G416" s="400"/>
      <c r="K416" s="400"/>
      <c r="L416" s="400"/>
      <c r="M416" s="400"/>
      <c r="N416" s="400"/>
      <c r="O416" s="400"/>
      <c r="P416" s="400"/>
      <c r="Q416" s="400"/>
      <c r="T416" s="400"/>
      <c r="U416" s="400"/>
      <c r="V416" s="400"/>
      <c r="W416" s="400"/>
      <c r="X416" s="400"/>
      <c r="Y416" s="400"/>
      <c r="Z416" s="400"/>
    </row>
    <row r="417" spans="1:26" ht="15.6" x14ac:dyDescent="0.3">
      <c r="A417" s="743"/>
      <c r="B417" s="400"/>
      <c r="C417" s="728"/>
      <c r="D417" s="400"/>
      <c r="E417" s="750"/>
      <c r="F417" s="750"/>
      <c r="G417" s="400"/>
      <c r="K417" s="400"/>
      <c r="L417" s="400"/>
      <c r="M417" s="400"/>
      <c r="N417" s="400"/>
      <c r="O417" s="400"/>
      <c r="P417" s="400"/>
      <c r="Q417" s="400"/>
      <c r="T417" s="400"/>
      <c r="U417" s="400"/>
      <c r="V417" s="400"/>
      <c r="W417" s="400"/>
      <c r="X417" s="400"/>
      <c r="Y417" s="400"/>
      <c r="Z417" s="400"/>
    </row>
    <row r="418" spans="1:26" ht="15.6" x14ac:dyDescent="0.3">
      <c r="A418" s="743"/>
      <c r="B418" s="743"/>
      <c r="C418" s="745"/>
      <c r="D418" s="743"/>
      <c r="E418" s="746"/>
      <c r="F418" s="746"/>
      <c r="G418" s="743"/>
      <c r="K418" s="400"/>
      <c r="L418" s="400"/>
      <c r="M418" s="400"/>
      <c r="N418" s="400"/>
      <c r="O418" s="400"/>
      <c r="P418" s="400"/>
      <c r="Q418" s="400"/>
      <c r="T418" s="400"/>
      <c r="U418" s="400"/>
      <c r="V418" s="400"/>
      <c r="W418" s="400"/>
      <c r="X418" s="400"/>
      <c r="Y418" s="400"/>
      <c r="Z418" s="400"/>
    </row>
    <row r="419" spans="1:26" ht="15.6" x14ac:dyDescent="0.3">
      <c r="A419" s="751"/>
      <c r="B419" s="747"/>
      <c r="C419" s="748"/>
      <c r="D419" s="747"/>
      <c r="E419" s="749"/>
      <c r="F419" s="749"/>
      <c r="G419" s="747"/>
      <c r="K419" s="400"/>
      <c r="L419" s="400"/>
      <c r="M419" s="400"/>
      <c r="N419" s="400"/>
      <c r="O419" s="400"/>
      <c r="P419" s="400"/>
      <c r="Q419" s="400"/>
      <c r="T419" s="400"/>
      <c r="U419" s="400"/>
      <c r="V419" s="400"/>
      <c r="W419" s="400"/>
      <c r="X419" s="400"/>
      <c r="Y419" s="400"/>
      <c r="Z419" s="400"/>
    </row>
    <row r="420" spans="1:26" ht="15.6" x14ac:dyDescent="0.3">
      <c r="A420" s="743"/>
      <c r="B420" s="400"/>
      <c r="C420" s="728"/>
      <c r="D420" s="400"/>
      <c r="E420" s="750"/>
      <c r="F420" s="750"/>
      <c r="G420" s="400"/>
      <c r="K420" s="400"/>
      <c r="L420" s="400"/>
      <c r="M420" s="400"/>
      <c r="N420" s="400"/>
      <c r="O420" s="400"/>
      <c r="P420" s="400"/>
      <c r="Q420" s="400"/>
      <c r="T420" s="400"/>
      <c r="U420" s="400"/>
      <c r="V420" s="400"/>
      <c r="W420" s="400"/>
      <c r="X420" s="400"/>
      <c r="Y420" s="400"/>
      <c r="Z420" s="400"/>
    </row>
    <row r="421" spans="1:26" ht="15.6" x14ac:dyDescent="0.3">
      <c r="A421" s="743"/>
      <c r="B421" s="400"/>
      <c r="C421" s="728"/>
      <c r="D421" s="400"/>
      <c r="E421" s="750"/>
      <c r="F421" s="750"/>
      <c r="G421" s="400"/>
      <c r="K421" s="400"/>
      <c r="L421" s="400"/>
      <c r="M421" s="400"/>
      <c r="N421" s="400"/>
      <c r="O421" s="400"/>
      <c r="P421" s="400"/>
      <c r="Q421" s="400"/>
      <c r="T421" s="400"/>
      <c r="U421" s="400"/>
      <c r="V421" s="400"/>
      <c r="W421" s="400"/>
      <c r="X421" s="400"/>
      <c r="Y421" s="400"/>
      <c r="Z421" s="400"/>
    </row>
    <row r="422" spans="1:26" ht="15.6" x14ac:dyDescent="0.3">
      <c r="A422" s="743"/>
      <c r="B422" s="743"/>
      <c r="C422" s="745"/>
      <c r="D422" s="743"/>
      <c r="E422" s="746"/>
      <c r="F422" s="746"/>
      <c r="G422" s="743"/>
      <c r="K422" s="400"/>
      <c r="L422" s="400"/>
      <c r="M422" s="400"/>
      <c r="N422" s="400"/>
      <c r="O422" s="400"/>
      <c r="P422" s="400"/>
      <c r="Q422" s="400"/>
      <c r="T422" s="400"/>
      <c r="U422" s="400"/>
      <c r="V422" s="400"/>
      <c r="W422" s="400"/>
      <c r="X422" s="400"/>
      <c r="Y422" s="400"/>
      <c r="Z422" s="400"/>
    </row>
    <row r="423" spans="1:26" ht="15.6" x14ac:dyDescent="0.3">
      <c r="A423" s="751"/>
      <c r="B423" s="747"/>
      <c r="C423" s="748"/>
      <c r="D423" s="747"/>
      <c r="E423" s="749"/>
      <c r="F423" s="749"/>
      <c r="G423" s="747"/>
      <c r="K423" s="400"/>
      <c r="L423" s="400"/>
      <c r="M423" s="400"/>
      <c r="N423" s="400"/>
      <c r="O423" s="400"/>
      <c r="P423" s="400"/>
      <c r="Q423" s="400"/>
      <c r="T423" s="400"/>
      <c r="U423" s="400"/>
      <c r="V423" s="400"/>
      <c r="W423" s="400"/>
      <c r="X423" s="400"/>
      <c r="Y423" s="400"/>
      <c r="Z423" s="400"/>
    </row>
    <row r="424" spans="1:26" ht="15.6" x14ac:dyDescent="0.3">
      <c r="A424" s="743"/>
      <c r="B424" s="400"/>
      <c r="C424" s="728"/>
      <c r="D424" s="400"/>
      <c r="E424" s="750"/>
      <c r="F424" s="750"/>
      <c r="G424" s="400"/>
      <c r="K424" s="400"/>
      <c r="L424" s="400"/>
      <c r="M424" s="400"/>
      <c r="N424" s="400"/>
      <c r="O424" s="400"/>
      <c r="P424" s="400"/>
      <c r="Q424" s="400"/>
      <c r="T424" s="400"/>
      <c r="U424" s="400"/>
      <c r="V424" s="400"/>
      <c r="W424" s="400"/>
      <c r="X424" s="400"/>
      <c r="Y424" s="400"/>
      <c r="Z424" s="400"/>
    </row>
    <row r="425" spans="1:26" ht="15.6" x14ac:dyDescent="0.3">
      <c r="A425" s="743"/>
      <c r="B425" s="400"/>
      <c r="C425" s="728"/>
      <c r="D425" s="400"/>
      <c r="E425" s="750"/>
      <c r="F425" s="750"/>
      <c r="G425" s="400"/>
      <c r="K425" s="400"/>
      <c r="L425" s="400"/>
      <c r="M425" s="400"/>
      <c r="N425" s="400"/>
      <c r="O425" s="400"/>
      <c r="P425" s="400"/>
      <c r="Q425" s="400"/>
      <c r="T425" s="400"/>
      <c r="U425" s="400"/>
      <c r="V425" s="400"/>
      <c r="W425" s="400"/>
      <c r="X425" s="400"/>
      <c r="Y425" s="400"/>
      <c r="Z425" s="400"/>
    </row>
    <row r="426" spans="1:26" ht="15.6" x14ac:dyDescent="0.3">
      <c r="A426" s="743"/>
      <c r="B426" s="743"/>
      <c r="C426" s="745"/>
      <c r="D426" s="743"/>
      <c r="E426" s="746"/>
      <c r="F426" s="746"/>
      <c r="G426" s="743"/>
      <c r="K426" s="400"/>
      <c r="L426" s="400"/>
      <c r="M426" s="400"/>
      <c r="N426" s="400"/>
      <c r="O426" s="400"/>
      <c r="P426" s="400"/>
      <c r="Q426" s="400"/>
      <c r="T426" s="400"/>
      <c r="U426" s="400"/>
      <c r="V426" s="400"/>
      <c r="W426" s="400"/>
      <c r="X426" s="400"/>
      <c r="Y426" s="400"/>
      <c r="Z426" s="400"/>
    </row>
    <row r="427" spans="1:26" ht="15.6" x14ac:dyDescent="0.3">
      <c r="A427" s="743"/>
      <c r="B427" s="743"/>
      <c r="C427" s="745"/>
      <c r="D427" s="743"/>
      <c r="E427" s="746"/>
      <c r="F427" s="746"/>
      <c r="G427" s="743"/>
      <c r="K427" s="400"/>
      <c r="L427" s="400"/>
      <c r="M427" s="400"/>
      <c r="N427" s="400"/>
      <c r="O427" s="400"/>
      <c r="P427" s="400"/>
      <c r="Q427" s="400"/>
      <c r="T427" s="400"/>
      <c r="U427" s="400"/>
      <c r="V427" s="400"/>
      <c r="W427" s="400"/>
      <c r="X427" s="400"/>
      <c r="Y427" s="400"/>
      <c r="Z427" s="400"/>
    </row>
    <row r="428" spans="1:26" ht="15.6" x14ac:dyDescent="0.3">
      <c r="A428" s="751"/>
      <c r="B428" s="747"/>
      <c r="C428" s="748"/>
      <c r="D428" s="747"/>
      <c r="E428" s="749"/>
      <c r="F428" s="749"/>
      <c r="G428" s="747"/>
      <c r="K428" s="400"/>
      <c r="L428" s="400"/>
      <c r="M428" s="400"/>
      <c r="N428" s="400"/>
      <c r="O428" s="400"/>
      <c r="P428" s="400"/>
      <c r="Q428" s="400"/>
      <c r="T428" s="400"/>
      <c r="U428" s="400"/>
      <c r="V428" s="400"/>
      <c r="W428" s="400"/>
      <c r="X428" s="400"/>
      <c r="Y428" s="400"/>
      <c r="Z428" s="400"/>
    </row>
    <row r="429" spans="1:26" ht="15.6" x14ac:dyDescent="0.3">
      <c r="A429" s="743"/>
      <c r="B429" s="400"/>
      <c r="C429" s="728"/>
      <c r="D429" s="400"/>
      <c r="E429" s="750"/>
      <c r="F429" s="750"/>
      <c r="G429" s="400"/>
      <c r="K429" s="400"/>
      <c r="L429" s="400"/>
      <c r="M429" s="400"/>
      <c r="N429" s="400"/>
      <c r="O429" s="400"/>
      <c r="P429" s="400"/>
      <c r="Q429" s="400"/>
      <c r="T429" s="400"/>
      <c r="U429" s="400"/>
      <c r="V429" s="400"/>
      <c r="W429" s="400"/>
      <c r="X429" s="400"/>
      <c r="Y429" s="400"/>
      <c r="Z429" s="400"/>
    </row>
    <row r="430" spans="1:26" ht="15.6" x14ac:dyDescent="0.3">
      <c r="A430" s="743"/>
      <c r="B430" s="400"/>
      <c r="C430" s="728"/>
      <c r="D430" s="400"/>
      <c r="E430" s="750"/>
      <c r="F430" s="750"/>
      <c r="G430" s="400"/>
      <c r="K430" s="400"/>
      <c r="L430" s="400"/>
      <c r="M430" s="400"/>
      <c r="N430" s="400"/>
      <c r="O430" s="400"/>
      <c r="P430" s="400"/>
      <c r="Q430" s="400"/>
      <c r="T430" s="400"/>
      <c r="U430" s="400"/>
      <c r="V430" s="400"/>
      <c r="W430" s="400"/>
      <c r="X430" s="400"/>
      <c r="Y430" s="400"/>
      <c r="Z430" s="400"/>
    </row>
  </sheetData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Munka11"/>
  <dimension ref="A1:F19"/>
  <sheetViews>
    <sheetView showGridLines="0" workbookViewId="0"/>
  </sheetViews>
  <sheetFormatPr defaultColWidth="8.90625" defaultRowHeight="15.75" customHeight="1" x14ac:dyDescent="0.3"/>
  <cols>
    <col min="1" max="1" width="46" style="56" customWidth="1"/>
    <col min="2" max="3" width="8.90625" style="56" customWidth="1"/>
    <col min="4" max="4" width="14.36328125" style="56" customWidth="1"/>
    <col min="5" max="6" width="8.90625" style="56" customWidth="1"/>
    <col min="7" max="16384" width="8.90625" style="56"/>
  </cols>
  <sheetData>
    <row r="1" spans="1:6" ht="15.6" x14ac:dyDescent="0.3">
      <c r="A1" s="129" t="s">
        <v>21</v>
      </c>
      <c r="B1" s="130"/>
      <c r="C1" s="131"/>
      <c r="D1" s="131"/>
    </row>
    <row r="2" spans="1:6" ht="16.5" customHeight="1" x14ac:dyDescent="0.3">
      <c r="A2" s="132"/>
      <c r="B2" s="132"/>
      <c r="C2" s="132"/>
      <c r="D2" s="132"/>
      <c r="E2" s="32"/>
      <c r="F2" s="32"/>
    </row>
    <row r="3" spans="1:6" ht="15.6" x14ac:dyDescent="0.3">
      <c r="A3" s="42" t="s">
        <v>20</v>
      </c>
      <c r="B3" s="133"/>
      <c r="C3" s="1"/>
      <c r="D3" s="1"/>
      <c r="E3" s="15" t="s">
        <v>68</v>
      </c>
    </row>
    <row r="4" spans="1:6" ht="15.6" x14ac:dyDescent="0.3">
      <c r="A4" s="134" t="str">
        <f>"Ügyfél:   "&amp;Alapa!C17</f>
        <v xml:space="preserve">Ügyfél:   </v>
      </c>
      <c r="B4" s="34" t="s">
        <v>121</v>
      </c>
      <c r="C4" s="39"/>
      <c r="D4" s="135">
        <f>Alapa!C15</f>
        <v>0</v>
      </c>
    </row>
    <row r="5" spans="1:6" ht="15.6" x14ac:dyDescent="0.3">
      <c r="A5" s="34" t="str">
        <f>"Fordulónap: "&amp;Alapa!C12</f>
        <v xml:space="preserve">Fordulónap: </v>
      </c>
      <c r="B5" s="34" t="s">
        <v>122</v>
      </c>
      <c r="C5" s="39"/>
      <c r="D5" s="135" t="str">
        <f>IFERROR(VLOOKUP(E5,Alapa!$G$2:$H$22,2),"")</f>
        <v/>
      </c>
      <c r="E5" s="136">
        <v>1</v>
      </c>
    </row>
    <row r="6" spans="1:6" ht="15.6" x14ac:dyDescent="0.3">
      <c r="A6" s="11"/>
      <c r="B6" s="34" t="s">
        <v>72</v>
      </c>
      <c r="C6" s="39"/>
      <c r="D6" s="137" t="str">
        <f>IF(Alapa!$N$2=0," ",Alapa!$N$2)</f>
        <v xml:space="preserve"> </v>
      </c>
    </row>
    <row r="7" spans="1:6" ht="15.6" x14ac:dyDescent="0.3">
      <c r="A7" s="11"/>
      <c r="B7" s="11"/>
      <c r="C7" s="11"/>
      <c r="D7" s="138"/>
    </row>
    <row r="8" spans="1:6" ht="16.5" customHeight="1" x14ac:dyDescent="0.3">
      <c r="A8" s="139" t="s">
        <v>123</v>
      </c>
      <c r="B8" s="140" t="s">
        <v>124</v>
      </c>
      <c r="C8" s="140" t="s">
        <v>125</v>
      </c>
      <c r="D8" s="141" t="s">
        <v>126</v>
      </c>
    </row>
    <row r="9" spans="1:6" ht="16.5" customHeight="1" x14ac:dyDescent="0.3">
      <c r="A9" s="142"/>
      <c r="B9" s="143"/>
      <c r="C9" s="143"/>
      <c r="D9" s="144"/>
    </row>
    <row r="10" spans="1:6" ht="16.5" customHeight="1" x14ac:dyDescent="0.3">
      <c r="A10" s="145" t="s">
        <v>127</v>
      </c>
      <c r="B10" s="146" t="str">
        <f>IF(Import_M!D62=Import_M!D111,"OK","HIBA")</f>
        <v>OK</v>
      </c>
      <c r="C10" s="146" t="str">
        <f>IF(Import_M!F62=Import_M!F111,"OK","HIBA")</f>
        <v>OK</v>
      </c>
      <c r="D10" s="144"/>
    </row>
    <row r="11" spans="1:6" ht="16.5" customHeight="1" x14ac:dyDescent="0.3">
      <c r="A11" s="145"/>
      <c r="B11" s="146"/>
      <c r="C11" s="146"/>
      <c r="D11" s="144"/>
    </row>
    <row r="12" spans="1:6" ht="16.5" customHeight="1" x14ac:dyDescent="0.3">
      <c r="A12" s="145" t="s">
        <v>128</v>
      </c>
      <c r="B12" s="146" t="str">
        <f>IF(Import_M!D73=Import_O!D49,"OK","HIBA")</f>
        <v>OK</v>
      </c>
      <c r="C12" s="146" t="str">
        <f>IF(Import_M!F73=Import_O!F49,"OK","HIBA")</f>
        <v>OK</v>
      </c>
      <c r="D12" s="144"/>
    </row>
    <row r="13" spans="1:6" ht="16.5" customHeight="1" x14ac:dyDescent="0.3">
      <c r="A13" s="145"/>
      <c r="B13" s="146"/>
      <c r="C13" s="146"/>
      <c r="D13" s="144"/>
    </row>
    <row r="14" spans="1:6" ht="16.5" customHeight="1" x14ac:dyDescent="0.3">
      <c r="A14" s="145" t="s">
        <v>129</v>
      </c>
      <c r="B14" s="146" t="str">
        <f>IF(Import_M!D11+Import_M!D19+Import_M!D29=Import_M!D71,"OK","HIBA")</f>
        <v>OK</v>
      </c>
      <c r="C14" s="146" t="str">
        <f>IF(Import_M!F11+Import_M!F19+Import_M!F29=Import_M!F71,"OK","HIBA")</f>
        <v>OK</v>
      </c>
      <c r="D14" s="144"/>
    </row>
    <row r="15" spans="1:6" ht="16.5" customHeight="1" x14ac:dyDescent="0.3">
      <c r="A15" s="145"/>
      <c r="B15" s="146"/>
      <c r="C15" s="146"/>
      <c r="D15" s="144"/>
    </row>
    <row r="16" spans="1:6" ht="16.5" customHeight="1" x14ac:dyDescent="0.3">
      <c r="A16" s="145" t="s">
        <v>130</v>
      </c>
      <c r="B16" s="146"/>
      <c r="C16" s="146" t="str">
        <f>IF(Import_M!F34+Import_M!F35+Import_M!F36-Import_M!D34-Import_M!D35-Import_M!D36=Import_O!F6,"OK","HIBA")</f>
        <v>OK</v>
      </c>
      <c r="D16" s="147"/>
    </row>
    <row r="17" spans="1:4" ht="16.5" customHeight="1" x14ac:dyDescent="0.3">
      <c r="A17" s="145"/>
      <c r="B17" s="146"/>
      <c r="C17" s="146"/>
      <c r="D17" s="144"/>
    </row>
    <row r="18" spans="1:4" ht="16.5" customHeight="1" x14ac:dyDescent="0.3">
      <c r="A18" s="145" t="s">
        <v>131</v>
      </c>
      <c r="B18" s="14"/>
      <c r="C18" s="146" t="str">
        <f>IF('B-03-11'!C48=0,"OK","HIBA")</f>
        <v>OK</v>
      </c>
      <c r="D18" s="148" t="s">
        <v>132</v>
      </c>
    </row>
    <row r="19" spans="1:4" ht="16.5" customHeight="1" x14ac:dyDescent="0.3">
      <c r="A19" s="149"/>
      <c r="B19" s="150"/>
      <c r="C19" s="151"/>
      <c r="D19" s="152"/>
    </row>
  </sheetData>
  <hyperlinks>
    <hyperlink ref="E3" location="TARTALOM!A1" display=" &lt; Tartalom" xr:uid="{00000000-0004-0000-0200-000000000000}"/>
    <hyperlink ref="D18" location="'B-03-11'!A1" display="Cash-Flow" xr:uid="{00000000-0004-0000-0200-000001000000}"/>
  </hyperlinks>
  <pageMargins left="0.74803149606299202" right="0.74803149606299202" top="0.98425196850393704" bottom="0.98425196850393704" header="0.511811023622047" footer="0.511811023622047"/>
  <pageSetup paperSize="9" scale="90" orientation="portrait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X47"/>
  <sheetViews>
    <sheetView showGridLines="0" workbookViewId="0"/>
  </sheetViews>
  <sheetFormatPr defaultColWidth="8.90625" defaultRowHeight="16.5" customHeight="1" x14ac:dyDescent="0.3"/>
  <cols>
    <col min="1" max="17" width="2.36328125" style="179" customWidth="1"/>
    <col min="18" max="21" width="8.90625" style="179" customWidth="1"/>
    <col min="22" max="22" width="2.54296875" style="179" customWidth="1"/>
    <col min="23" max="23" width="8.90625" style="179" customWidth="1"/>
    <col min="24" max="24" width="10" style="179" customWidth="1"/>
    <col min="25" max="16384" width="8.90625" style="180"/>
  </cols>
  <sheetData>
    <row r="1" spans="1:24" ht="15.6" x14ac:dyDescent="0.3">
      <c r="A1" s="153"/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153"/>
      <c r="S1" s="153"/>
      <c r="T1" s="153"/>
      <c r="U1" s="153"/>
      <c r="V1" s="153"/>
      <c r="W1" s="153"/>
      <c r="X1" s="154" t="s">
        <v>68</v>
      </c>
    </row>
    <row r="2" spans="1:24" ht="15.6" x14ac:dyDescent="0.3">
      <c r="A2" s="153"/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  <c r="Q2" s="153"/>
      <c r="R2" s="153"/>
      <c r="S2" s="153"/>
      <c r="T2" s="153"/>
      <c r="U2" s="153"/>
      <c r="V2" s="153"/>
      <c r="W2" s="153"/>
      <c r="X2" s="32"/>
    </row>
    <row r="3" spans="1:24" ht="20.399999999999999" x14ac:dyDescent="0.35">
      <c r="A3" s="155" t="str">
        <f>MID(Alapa!C23,1,1)</f>
        <v/>
      </c>
      <c r="B3" s="156" t="str">
        <f>MID(Alapa!C23,2,1)</f>
        <v/>
      </c>
      <c r="C3" s="156" t="str">
        <f>MID(Alapa!C23,3,1)</f>
        <v/>
      </c>
      <c r="D3" s="156" t="str">
        <f>MID(Alapa!C23,4,1)</f>
        <v/>
      </c>
      <c r="E3" s="156" t="str">
        <f>MID(Alapa!C23,5,1)</f>
        <v/>
      </c>
      <c r="F3" s="156" t="str">
        <f>MID(Alapa!C23,6,1)</f>
        <v/>
      </c>
      <c r="G3" s="156" t="str">
        <f>MID(Alapa!C23,7,1)</f>
        <v/>
      </c>
      <c r="H3" s="157" t="str">
        <f>MID(Alapa!C23,8,1)</f>
        <v/>
      </c>
      <c r="I3" s="155" t="str">
        <f>MID(Alapa!C23,10,1)</f>
        <v/>
      </c>
      <c r="J3" s="156" t="str">
        <f>MID(Alapa!C23,11,1)</f>
        <v/>
      </c>
      <c r="K3" s="156" t="str">
        <f>MID(Alapa!C23,12,1)</f>
        <v/>
      </c>
      <c r="L3" s="158" t="str">
        <f>MID(Alapa!C23,13,1)</f>
        <v/>
      </c>
      <c r="M3" s="155" t="str">
        <f>MID(Alapa!C23,15,1)</f>
        <v/>
      </c>
      <c r="N3" s="156" t="str">
        <f>MID(Alapa!C23,16,1)</f>
        <v/>
      </c>
      <c r="O3" s="158" t="str">
        <f>MID(Alapa!C23,17,1)</f>
        <v/>
      </c>
      <c r="P3" s="155" t="str">
        <f>MID(Alapa!C23,19,1)</f>
        <v/>
      </c>
      <c r="Q3" s="158" t="str">
        <f>MID(Alapa!C23,20,1)</f>
        <v/>
      </c>
      <c r="R3" s="153"/>
      <c r="S3" s="153"/>
      <c r="T3" s="153"/>
      <c r="U3" s="153"/>
      <c r="V3" s="153"/>
      <c r="W3" s="153"/>
    </row>
    <row r="4" spans="1:24" ht="15.6" x14ac:dyDescent="0.3">
      <c r="A4" s="159" t="str">
        <f>IF(Tartalom!$G$3=1,Nyelv!B421,IF(Tartalom!$G$3=2,Nyelv!C421,IF(Tartalom!$G$3=3,Nyelv!D421,Nyelv!E421)))</f>
        <v>Statisztikai számjele</v>
      </c>
      <c r="B4" s="160"/>
      <c r="C4" s="160"/>
      <c r="D4" s="160"/>
      <c r="E4" s="160"/>
      <c r="F4" s="160"/>
      <c r="G4" s="160"/>
      <c r="H4" s="160"/>
      <c r="I4" s="160"/>
      <c r="J4" s="160"/>
      <c r="K4" s="160"/>
      <c r="L4" s="160"/>
      <c r="M4" s="160"/>
      <c r="N4" s="160"/>
      <c r="O4" s="160"/>
      <c r="P4" s="160"/>
      <c r="Q4" s="160"/>
      <c r="R4" s="153"/>
      <c r="S4" s="153"/>
      <c r="T4" s="153"/>
      <c r="U4" s="153"/>
      <c r="V4" s="153"/>
      <c r="W4" s="153"/>
    </row>
    <row r="5" spans="1:24" ht="15.6" x14ac:dyDescent="0.3">
      <c r="A5" s="153"/>
      <c r="B5" s="153"/>
      <c r="C5" s="153"/>
      <c r="D5" s="153"/>
      <c r="E5" s="153"/>
      <c r="F5" s="153"/>
      <c r="G5" s="153"/>
      <c r="H5" s="153"/>
      <c r="I5" s="153"/>
      <c r="J5" s="153"/>
      <c r="K5" s="153"/>
      <c r="L5" s="153"/>
      <c r="M5" s="153"/>
      <c r="N5" s="153"/>
      <c r="O5" s="153"/>
      <c r="P5" s="153"/>
      <c r="Q5" s="153"/>
      <c r="R5" s="153"/>
      <c r="S5" s="153"/>
      <c r="T5" s="153"/>
      <c r="U5" s="153"/>
      <c r="V5" s="153"/>
      <c r="W5" s="153"/>
    </row>
    <row r="6" spans="1:24" ht="20.399999999999999" x14ac:dyDescent="0.35">
      <c r="A6" s="155" t="str">
        <f>MID(Alapa!C24,1,1)</f>
        <v/>
      </c>
      <c r="B6" s="155" t="str">
        <f>MID(Alapa!C24,2,1)</f>
        <v/>
      </c>
      <c r="C6" s="155" t="s">
        <v>133</v>
      </c>
      <c r="D6" s="155" t="str">
        <f>MID(Alapa!C24,4,1)</f>
        <v/>
      </c>
      <c r="E6" s="155" t="str">
        <f>MID(Alapa!C24,5,1)</f>
        <v/>
      </c>
      <c r="F6" s="155" t="s">
        <v>133</v>
      </c>
      <c r="G6" s="155" t="str">
        <f>MID(Alapa!C24,7,1)</f>
        <v/>
      </c>
      <c r="H6" s="155" t="str">
        <f>MID(Alapa!C24,8,1)</f>
        <v/>
      </c>
      <c r="I6" s="155" t="str">
        <f>MID(Alapa!C24,9,1)</f>
        <v/>
      </c>
      <c r="J6" s="155" t="str">
        <f>MID(Alapa!C24,10,1)</f>
        <v/>
      </c>
      <c r="K6" s="155" t="str">
        <f>MID(Alapa!C24,11,1)</f>
        <v/>
      </c>
      <c r="L6" s="161" t="str">
        <f>MID(Alapa!C24,12,1)</f>
        <v/>
      </c>
      <c r="M6" s="153"/>
      <c r="N6" s="153"/>
      <c r="O6" s="153"/>
      <c r="P6" s="153"/>
      <c r="Q6" s="153"/>
      <c r="R6" s="153"/>
      <c r="S6" s="153"/>
      <c r="T6" s="153"/>
      <c r="U6" s="153"/>
      <c r="V6" s="153"/>
      <c r="W6" s="153"/>
    </row>
    <row r="7" spans="1:24" ht="15.6" x14ac:dyDescent="0.3">
      <c r="A7" s="159" t="str">
        <f>IF(Tartalom!$G$3=1,Nyelv!B422,IF(Tartalom!$G$3=2,Nyelv!C422,IF(Tartalom!$G$3=3,Nyelv!D422,Nyelv!E422)))</f>
        <v>Cégjegyzék száma</v>
      </c>
      <c r="B7" s="160"/>
      <c r="C7" s="160"/>
      <c r="D7" s="160"/>
      <c r="E7" s="160"/>
      <c r="F7" s="160"/>
      <c r="G7" s="160"/>
      <c r="H7" s="160"/>
      <c r="I7" s="160"/>
      <c r="J7" s="160"/>
      <c r="K7" s="160"/>
      <c r="L7" s="160"/>
      <c r="M7" s="153"/>
      <c r="N7" s="153"/>
      <c r="O7" s="153"/>
      <c r="P7" s="153"/>
      <c r="Q7" s="153"/>
      <c r="R7" s="153"/>
      <c r="S7" s="153"/>
      <c r="T7" s="153"/>
      <c r="U7" s="153"/>
      <c r="V7" s="153"/>
      <c r="W7" s="153"/>
    </row>
    <row r="8" spans="1:24" ht="15.6" x14ac:dyDescent="0.3">
      <c r="A8" s="153"/>
      <c r="B8" s="153"/>
      <c r="C8" s="153"/>
      <c r="D8" s="153"/>
      <c r="E8" s="153"/>
      <c r="F8" s="153"/>
      <c r="G8" s="153"/>
      <c r="H8" s="153"/>
      <c r="I8" s="153"/>
      <c r="J8" s="153"/>
      <c r="K8" s="153"/>
      <c r="L8" s="153"/>
      <c r="M8" s="153"/>
      <c r="N8" s="153"/>
      <c r="O8" s="153"/>
      <c r="P8" s="153"/>
      <c r="Q8" s="153"/>
      <c r="R8" s="153"/>
      <c r="S8" s="153"/>
      <c r="T8" s="153"/>
      <c r="U8" s="153"/>
      <c r="V8" s="153"/>
      <c r="W8" s="153"/>
    </row>
    <row r="9" spans="1:24" ht="15.6" x14ac:dyDescent="0.3">
      <c r="A9" s="153"/>
      <c r="B9" s="153"/>
      <c r="C9" s="153"/>
      <c r="D9" s="153"/>
      <c r="E9" s="153"/>
      <c r="F9" s="153"/>
      <c r="G9" s="153"/>
      <c r="H9" s="153"/>
      <c r="I9" s="153"/>
      <c r="J9" s="153"/>
      <c r="K9" s="153"/>
      <c r="L9" s="153"/>
      <c r="M9" s="153"/>
      <c r="N9" s="153"/>
      <c r="O9" s="153"/>
      <c r="P9" s="153"/>
      <c r="Q9" s="153"/>
      <c r="R9" s="153"/>
      <c r="S9" s="153"/>
      <c r="T9" s="153"/>
      <c r="U9" s="153"/>
      <c r="V9" s="153"/>
      <c r="W9" s="153"/>
    </row>
    <row r="10" spans="1:24" ht="15.6" x14ac:dyDescent="0.3">
      <c r="A10" s="153"/>
      <c r="B10" s="153"/>
      <c r="C10" s="153"/>
      <c r="D10" s="153"/>
      <c r="E10" s="153"/>
      <c r="F10" s="153"/>
      <c r="G10" s="153"/>
      <c r="H10" s="153"/>
      <c r="I10" s="153"/>
      <c r="J10" s="153"/>
      <c r="K10" s="153"/>
      <c r="L10" s="153"/>
      <c r="M10" s="153"/>
      <c r="N10" s="153"/>
      <c r="O10" s="153"/>
      <c r="P10" s="153"/>
      <c r="Q10" s="153"/>
      <c r="R10" s="153"/>
      <c r="S10" s="153"/>
      <c r="T10" s="153"/>
      <c r="U10" s="153"/>
      <c r="V10" s="153"/>
      <c r="W10" s="153"/>
    </row>
    <row r="11" spans="1:24" ht="15.6" x14ac:dyDescent="0.3">
      <c r="A11" s="153"/>
      <c r="B11" s="153"/>
      <c r="C11" s="153"/>
      <c r="D11" s="153"/>
      <c r="E11" s="153"/>
      <c r="F11" s="153"/>
      <c r="G11" s="153"/>
      <c r="H11" s="153"/>
      <c r="I11" s="153"/>
      <c r="J11" s="153"/>
      <c r="K11" s="153"/>
      <c r="L11" s="153"/>
      <c r="M11" s="153"/>
      <c r="N11" s="153"/>
      <c r="O11" s="153"/>
      <c r="P11" s="153"/>
      <c r="Q11" s="153"/>
      <c r="R11" s="153"/>
      <c r="S11" s="153"/>
      <c r="T11" s="153"/>
      <c r="U11" s="153"/>
      <c r="V11" s="153"/>
      <c r="W11" s="153"/>
    </row>
    <row r="12" spans="1:24" ht="15.6" x14ac:dyDescent="0.3">
      <c r="A12" s="153"/>
      <c r="B12" s="153"/>
      <c r="C12" s="153"/>
      <c r="D12" s="153"/>
      <c r="E12" s="153"/>
      <c r="F12" s="153"/>
      <c r="G12" s="153"/>
      <c r="H12" s="153"/>
      <c r="I12" s="153"/>
      <c r="J12" s="153"/>
      <c r="K12" s="153"/>
      <c r="L12" s="153"/>
      <c r="M12" s="153"/>
      <c r="N12" s="153"/>
      <c r="O12" s="153"/>
      <c r="P12" s="153"/>
      <c r="Q12" s="153"/>
      <c r="R12" s="153"/>
      <c r="S12" s="153"/>
      <c r="T12" s="153"/>
      <c r="U12" s="153"/>
      <c r="V12" s="153"/>
      <c r="W12" s="153"/>
    </row>
    <row r="13" spans="1:24" ht="15.6" x14ac:dyDescent="0.3">
      <c r="A13" s="159" t="str">
        <f>IF(Tartalom!$G$3=1,Nyelv!B423,IF(Tartalom!$G$3=2,Nyelv!C423,IF(Tartalom!$G$3=3,Nyelv!D423,Nyelv!E423)))</f>
        <v>A vállalkozás megnevezése:</v>
      </c>
      <c r="B13" s="162"/>
      <c r="C13" s="162"/>
      <c r="D13" s="162"/>
      <c r="E13" s="162"/>
      <c r="F13" s="162"/>
      <c r="G13" s="162"/>
      <c r="H13" s="162">
        <f>Alapa!C17</f>
        <v>0</v>
      </c>
      <c r="I13" s="162"/>
      <c r="J13" s="153"/>
      <c r="K13" s="162"/>
      <c r="L13" s="162"/>
      <c r="M13" s="162"/>
      <c r="N13" s="162"/>
      <c r="O13" s="162"/>
      <c r="P13" s="153"/>
      <c r="Q13" s="163"/>
      <c r="R13" s="164"/>
      <c r="S13" s="164"/>
      <c r="T13" s="164"/>
      <c r="U13" s="164"/>
      <c r="V13" s="164"/>
      <c r="W13" s="164"/>
    </row>
    <row r="14" spans="1:24" ht="15.6" x14ac:dyDescent="0.3">
      <c r="A14" s="153"/>
      <c r="B14" s="153"/>
      <c r="C14" s="153"/>
      <c r="D14" s="153"/>
      <c r="E14" s="153"/>
      <c r="F14" s="153"/>
      <c r="G14" s="153"/>
      <c r="H14" s="153"/>
      <c r="I14" s="153"/>
      <c r="J14" s="153"/>
      <c r="K14" s="153"/>
      <c r="L14" s="153"/>
      <c r="M14" s="153"/>
      <c r="N14" s="153"/>
      <c r="O14" s="153"/>
      <c r="P14" s="153"/>
      <c r="Q14" s="153"/>
      <c r="R14" s="153"/>
      <c r="S14" s="153"/>
      <c r="T14" s="153"/>
      <c r="U14" s="153"/>
      <c r="V14" s="153"/>
      <c r="W14" s="153"/>
    </row>
    <row r="15" spans="1:24" ht="15.6" x14ac:dyDescent="0.3">
      <c r="A15" s="159" t="str">
        <f>IF(Tartalom!$G$3=1,Nyelv!B424,IF(Tartalom!$G$3=2,Nyelv!C424,IF(Tartalom!$G$3=3,Nyelv!D424,Nyelv!E424)))</f>
        <v>A vállalkozás címe:</v>
      </c>
      <c r="B15" s="165"/>
      <c r="C15" s="165"/>
      <c r="D15" s="165"/>
      <c r="E15" s="165"/>
      <c r="F15" s="165"/>
      <c r="G15" s="165"/>
      <c r="H15" s="165" t="str">
        <f>CONCATENATE(Alapa!C18,IF(Alapa!C19=0,"",CONCATENATE(",     ",Alapa!C19)))</f>
        <v/>
      </c>
      <c r="I15" s="165"/>
      <c r="J15" s="153"/>
      <c r="K15" s="165"/>
      <c r="L15" s="165"/>
      <c r="M15" s="165"/>
      <c r="N15" s="165"/>
      <c r="O15" s="165"/>
      <c r="P15" s="153"/>
      <c r="Q15" s="153"/>
      <c r="R15" s="164"/>
      <c r="S15" s="164"/>
      <c r="T15" s="164"/>
      <c r="U15" s="164"/>
      <c r="V15" s="164"/>
      <c r="W15" s="164"/>
    </row>
    <row r="16" spans="1:24" ht="15.6" x14ac:dyDescent="0.3">
      <c r="A16" s="153"/>
      <c r="B16" s="153"/>
      <c r="C16" s="153"/>
      <c r="D16" s="153"/>
      <c r="E16" s="153"/>
      <c r="F16" s="153"/>
      <c r="G16" s="153"/>
      <c r="H16" s="153"/>
      <c r="I16" s="153"/>
      <c r="J16" s="153"/>
      <c r="K16" s="153"/>
      <c r="L16" s="153"/>
      <c r="M16" s="153"/>
      <c r="N16" s="153"/>
      <c r="O16" s="153"/>
      <c r="P16" s="153"/>
      <c r="Q16" s="153"/>
      <c r="R16" s="153"/>
      <c r="S16" s="153"/>
      <c r="T16" s="153"/>
      <c r="U16" s="153"/>
      <c r="V16" s="153"/>
      <c r="W16" s="153"/>
    </row>
    <row r="17" spans="1:23" ht="15.6" x14ac:dyDescent="0.3">
      <c r="A17" s="153"/>
      <c r="B17" s="153"/>
      <c r="C17" s="153"/>
      <c r="D17" s="153"/>
      <c r="E17" s="153"/>
      <c r="F17" s="153"/>
      <c r="G17" s="153"/>
      <c r="H17" s="153"/>
      <c r="I17" s="153"/>
      <c r="J17" s="153"/>
      <c r="K17" s="153"/>
      <c r="L17" s="153"/>
      <c r="M17" s="153"/>
      <c r="N17" s="153"/>
      <c r="O17" s="153"/>
      <c r="P17" s="153"/>
      <c r="Q17" s="153"/>
      <c r="R17" s="153"/>
      <c r="S17" s="153"/>
      <c r="T17" s="153"/>
      <c r="U17" s="153"/>
      <c r="V17" s="153"/>
      <c r="W17" s="153"/>
    </row>
    <row r="18" spans="1:23" ht="15.6" x14ac:dyDescent="0.3">
      <c r="A18" s="153"/>
      <c r="B18" s="153"/>
      <c r="C18" s="153"/>
      <c r="D18" s="153"/>
      <c r="E18" s="153"/>
      <c r="F18" s="153"/>
      <c r="G18" s="153"/>
      <c r="H18" s="153"/>
      <c r="I18" s="153"/>
      <c r="J18" s="153"/>
      <c r="K18" s="153"/>
      <c r="L18" s="153"/>
      <c r="M18" s="153"/>
      <c r="N18" s="153"/>
      <c r="O18" s="153"/>
      <c r="P18" s="153"/>
      <c r="Q18" s="153"/>
      <c r="R18" s="153"/>
      <c r="S18" s="153"/>
      <c r="T18" s="153"/>
      <c r="U18" s="153"/>
      <c r="V18" s="153"/>
      <c r="W18" s="153"/>
    </row>
    <row r="19" spans="1:23" ht="15.6" x14ac:dyDescent="0.3">
      <c r="A19" s="153"/>
      <c r="B19" s="153"/>
      <c r="C19" s="153"/>
      <c r="D19" s="153"/>
      <c r="E19" s="153"/>
      <c r="F19" s="153"/>
      <c r="G19" s="153"/>
      <c r="H19" s="166"/>
      <c r="I19" s="166"/>
      <c r="J19" s="153"/>
      <c r="K19" s="166"/>
      <c r="L19" s="166"/>
      <c r="M19" s="166"/>
      <c r="N19" s="166"/>
      <c r="O19" s="166"/>
      <c r="P19" s="153"/>
      <c r="Q19" s="153"/>
      <c r="R19" s="153"/>
      <c r="S19" s="153"/>
      <c r="T19" s="153"/>
      <c r="U19" s="153"/>
      <c r="V19" s="153"/>
      <c r="W19" s="153"/>
    </row>
    <row r="20" spans="1:23" ht="18" x14ac:dyDescent="0.35">
      <c r="A20" s="153"/>
      <c r="B20" s="153"/>
      <c r="C20" s="153"/>
      <c r="D20" s="153"/>
      <c r="E20" s="153"/>
      <c r="F20" s="153"/>
      <c r="G20" s="153"/>
      <c r="H20" s="167"/>
      <c r="I20" s="166"/>
      <c r="J20" s="166"/>
      <c r="K20" s="166"/>
      <c r="L20" s="166"/>
      <c r="M20" s="166"/>
      <c r="N20" s="166"/>
      <c r="O20" s="166"/>
      <c r="P20" s="153"/>
      <c r="Q20" s="153"/>
      <c r="R20" s="153"/>
      <c r="S20" s="153"/>
      <c r="T20" s="153"/>
      <c r="U20" s="153"/>
      <c r="V20" s="153"/>
      <c r="W20" s="153"/>
    </row>
    <row r="21" spans="1:23" ht="15.6" x14ac:dyDescent="0.3">
      <c r="A21" s="153"/>
      <c r="B21" s="153"/>
      <c r="C21" s="153"/>
      <c r="D21" s="153"/>
      <c r="E21" s="153"/>
      <c r="F21" s="153"/>
      <c r="G21" s="153"/>
      <c r="H21" s="166"/>
      <c r="I21" s="153"/>
      <c r="J21" s="166"/>
      <c r="K21" s="166"/>
      <c r="L21" s="166"/>
      <c r="M21" s="166"/>
      <c r="N21" s="166"/>
      <c r="O21" s="166"/>
      <c r="P21" s="168"/>
      <c r="Q21" s="153"/>
      <c r="R21" s="153"/>
      <c r="S21" s="153"/>
      <c r="T21" s="153"/>
      <c r="U21" s="153"/>
      <c r="V21" s="153"/>
      <c r="W21" s="153"/>
    </row>
    <row r="22" spans="1:23" ht="15.6" x14ac:dyDescent="0.3">
      <c r="A22" s="153"/>
      <c r="B22" s="153"/>
      <c r="C22" s="153"/>
      <c r="D22" s="153"/>
      <c r="E22" s="153"/>
      <c r="F22" s="153"/>
      <c r="G22" s="153"/>
      <c r="H22" s="153"/>
      <c r="I22" s="153"/>
      <c r="J22" s="153"/>
      <c r="K22" s="153"/>
      <c r="L22" s="153"/>
      <c r="M22" s="153"/>
      <c r="N22" s="153"/>
      <c r="O22" s="153"/>
      <c r="P22" s="153"/>
      <c r="Q22" s="153"/>
      <c r="R22" s="153"/>
      <c r="S22" s="153"/>
      <c r="T22" s="153"/>
      <c r="U22" s="153"/>
      <c r="V22" s="153"/>
      <c r="W22" s="153"/>
    </row>
    <row r="23" spans="1:23" ht="15.6" x14ac:dyDescent="0.3">
      <c r="A23" s="153"/>
      <c r="B23" s="153"/>
      <c r="C23" s="153"/>
      <c r="D23" s="153"/>
      <c r="E23" s="153"/>
      <c r="F23" s="153"/>
      <c r="G23" s="153"/>
      <c r="H23" s="153"/>
      <c r="I23" s="153"/>
      <c r="J23" s="153"/>
      <c r="K23" s="153"/>
      <c r="L23" s="153"/>
      <c r="M23" s="153"/>
      <c r="N23" s="153"/>
      <c r="O23" s="153"/>
      <c r="P23" s="153"/>
      <c r="Q23" s="153"/>
      <c r="R23" s="153"/>
      <c r="S23" s="153"/>
      <c r="T23" s="153"/>
      <c r="U23" s="153"/>
      <c r="V23" s="153"/>
      <c r="W23" s="153"/>
    </row>
    <row r="24" spans="1:23" ht="15.6" x14ac:dyDescent="0.3">
      <c r="A24" s="153"/>
      <c r="B24" s="153"/>
      <c r="C24" s="153"/>
      <c r="D24" s="153"/>
      <c r="E24" s="153"/>
      <c r="F24" s="153"/>
      <c r="G24" s="153"/>
      <c r="H24" s="153"/>
      <c r="I24" s="153"/>
      <c r="J24" s="153"/>
      <c r="K24" s="153"/>
      <c r="L24" s="153"/>
      <c r="M24" s="153"/>
      <c r="N24" s="153"/>
      <c r="O24" s="153"/>
      <c r="P24" s="153"/>
      <c r="Q24" s="153"/>
      <c r="R24" s="153"/>
      <c r="S24" s="153"/>
      <c r="T24" s="153"/>
      <c r="U24" s="153"/>
      <c r="V24" s="153"/>
      <c r="W24" s="153"/>
    </row>
    <row r="25" spans="1:23" ht="23.4" x14ac:dyDescent="0.45">
      <c r="A25" s="880" t="str">
        <f>IF(Tartalom!$G$3=1,Alapa!C11&amp;". évi",IF(Tartalom!$G$3=2,Alapa!C11,IF(Tartalom!$G$3=3,Alapa!C11,Alapa!C11)))</f>
        <v>. évi</v>
      </c>
      <c r="B25" s="880"/>
      <c r="C25" s="880"/>
      <c r="D25" s="880"/>
      <c r="E25" s="880"/>
      <c r="F25" s="880"/>
      <c r="G25" s="880"/>
      <c r="H25" s="880"/>
      <c r="I25" s="880"/>
      <c r="J25" s="880"/>
      <c r="K25" s="880"/>
      <c r="L25" s="880"/>
      <c r="M25" s="880"/>
      <c r="N25" s="880"/>
      <c r="O25" s="880"/>
      <c r="P25" s="880"/>
      <c r="Q25" s="880"/>
      <c r="R25" s="880"/>
      <c r="S25" s="880"/>
      <c r="T25" s="880"/>
      <c r="U25" s="880"/>
      <c r="V25" s="880"/>
      <c r="W25" s="880"/>
    </row>
    <row r="26" spans="1:23" ht="15.6" x14ac:dyDescent="0.3">
      <c r="A26" s="153"/>
      <c r="B26" s="153"/>
      <c r="C26" s="153"/>
      <c r="D26" s="153"/>
      <c r="E26" s="153"/>
      <c r="F26" s="153"/>
      <c r="G26" s="153"/>
      <c r="H26" s="153"/>
      <c r="I26" s="153"/>
      <c r="J26" s="153"/>
      <c r="K26" s="153"/>
      <c r="L26" s="153"/>
      <c r="M26" s="153"/>
      <c r="N26" s="153"/>
      <c r="O26" s="153"/>
      <c r="P26" s="153"/>
      <c r="Q26" s="153"/>
      <c r="R26" s="153"/>
      <c r="S26" s="153"/>
      <c r="T26" s="153"/>
      <c r="U26" s="153"/>
      <c r="V26" s="153"/>
      <c r="W26" s="153"/>
    </row>
    <row r="27" spans="1:23" ht="23.4" x14ac:dyDescent="0.45">
      <c r="A27" s="880" t="str">
        <f>IF(Tartalom!$G$3=1,Nyelv!B425,IF(Tartalom!$G$3=2,Nyelv!C425,IF(Tartalom!$G$3=3,Nyelv!D425,Nyelv!E425)))</f>
        <v>Éves beszámoló</v>
      </c>
      <c r="B27" s="880"/>
      <c r="C27" s="880"/>
      <c r="D27" s="880"/>
      <c r="E27" s="880"/>
      <c r="F27" s="880"/>
      <c r="G27" s="880"/>
      <c r="H27" s="880"/>
      <c r="I27" s="880"/>
      <c r="J27" s="880"/>
      <c r="K27" s="880"/>
      <c r="L27" s="880"/>
      <c r="M27" s="880"/>
      <c r="N27" s="880"/>
      <c r="O27" s="880"/>
      <c r="P27" s="880"/>
      <c r="Q27" s="880"/>
      <c r="R27" s="880"/>
      <c r="S27" s="880"/>
      <c r="T27" s="880"/>
      <c r="U27" s="880"/>
      <c r="V27" s="880"/>
      <c r="W27" s="880"/>
    </row>
    <row r="28" spans="1:23" ht="15.6" x14ac:dyDescent="0.3">
      <c r="A28" s="153"/>
      <c r="B28" s="153"/>
      <c r="C28" s="153"/>
      <c r="D28" s="153"/>
      <c r="E28" s="153"/>
      <c r="F28" s="153"/>
      <c r="G28" s="153"/>
      <c r="H28" s="153"/>
      <c r="I28" s="153"/>
      <c r="J28" s="153"/>
      <c r="K28" s="169"/>
      <c r="L28" s="169"/>
      <c r="M28" s="169"/>
      <c r="N28" s="169"/>
      <c r="O28" s="169"/>
      <c r="P28" s="153"/>
      <c r="Q28" s="153"/>
      <c r="R28" s="153"/>
      <c r="S28" s="153"/>
      <c r="T28" s="153"/>
      <c r="U28" s="153"/>
      <c r="V28" s="153"/>
      <c r="W28" s="153"/>
    </row>
    <row r="29" spans="1:23" ht="15.6" x14ac:dyDescent="0.3">
      <c r="A29" s="881" t="str">
        <f>IF(Tartalom!$G$3=1,Nyelv!B456,IF(Tartalom!$G$3=2,Nyelv!C456,IF(Tartalom!$G$3=3,Nyelv!D456,Nyelv!E456)))</f>
        <v xml:space="preserve">Beszámolási időszak: </v>
      </c>
      <c r="B29" s="881"/>
      <c r="C29" s="881"/>
      <c r="D29" s="881"/>
      <c r="E29" s="881"/>
      <c r="F29" s="881"/>
      <c r="G29" s="881"/>
      <c r="H29" s="881"/>
      <c r="I29" s="881"/>
      <c r="J29" s="881"/>
      <c r="K29" s="881"/>
      <c r="L29" s="881"/>
      <c r="M29" s="881"/>
      <c r="N29" s="881"/>
      <c r="O29" s="881"/>
      <c r="P29" s="881"/>
      <c r="Q29" s="881"/>
      <c r="R29" s="881"/>
      <c r="S29" s="881"/>
      <c r="T29" s="881"/>
      <c r="U29" s="881"/>
      <c r="V29" s="881"/>
      <c r="W29" s="881"/>
    </row>
    <row r="30" spans="1:23" ht="15.6" x14ac:dyDescent="0.3">
      <c r="A30" s="153"/>
      <c r="B30" s="153"/>
      <c r="C30" s="153"/>
      <c r="D30" s="153"/>
      <c r="E30" s="153"/>
      <c r="F30" s="153"/>
      <c r="G30" s="153"/>
      <c r="H30" s="171"/>
      <c r="I30" s="171"/>
      <c r="J30" s="169"/>
      <c r="K30" s="169"/>
      <c r="L30" s="169"/>
      <c r="M30" s="169"/>
      <c r="N30" s="169"/>
      <c r="O30" s="169"/>
      <c r="P30" s="153"/>
      <c r="Q30" s="153"/>
      <c r="R30" s="153"/>
      <c r="S30" s="153"/>
      <c r="T30" s="153"/>
      <c r="U30" s="153"/>
      <c r="V30" s="153"/>
      <c r="W30" s="153"/>
    </row>
    <row r="31" spans="1:23" ht="15.6" x14ac:dyDescent="0.3">
      <c r="A31" s="153"/>
      <c r="B31" s="153"/>
      <c r="C31" s="153"/>
      <c r="D31" s="153"/>
      <c r="E31" s="153"/>
      <c r="F31" s="153"/>
      <c r="G31" s="153"/>
      <c r="H31" s="171"/>
      <c r="I31" s="172"/>
      <c r="J31" s="172"/>
      <c r="K31" s="172"/>
      <c r="L31" s="172"/>
      <c r="M31" s="172"/>
      <c r="N31" s="172"/>
      <c r="O31" s="172"/>
      <c r="P31" s="153"/>
      <c r="Q31" s="153"/>
      <c r="R31" s="153"/>
      <c r="S31" s="153"/>
      <c r="T31" s="153"/>
      <c r="U31" s="153"/>
      <c r="V31" s="153"/>
      <c r="W31" s="153"/>
    </row>
    <row r="32" spans="1:23" ht="15.6" x14ac:dyDescent="0.3">
      <c r="A32" s="881" t="str">
        <f>IF(Tartalom!$G$3=1,Nyelv!B454,IF(Tartalom!$G$3=2,Nyelv!C454,IF(Tartalom!$G$3=3,Nyelv!D454,Nyelv!E454)))</f>
        <v xml:space="preserve">Fordulónap: </v>
      </c>
      <c r="B32" s="881"/>
      <c r="C32" s="881"/>
      <c r="D32" s="881"/>
      <c r="E32" s="881"/>
      <c r="F32" s="881"/>
      <c r="G32" s="881"/>
      <c r="H32" s="881"/>
      <c r="I32" s="881"/>
      <c r="J32" s="881"/>
      <c r="K32" s="881"/>
      <c r="L32" s="881"/>
      <c r="M32" s="881"/>
      <c r="N32" s="881"/>
      <c r="O32" s="881"/>
      <c r="P32" s="881"/>
      <c r="Q32" s="881"/>
      <c r="R32" s="881"/>
      <c r="S32" s="881"/>
      <c r="T32" s="881"/>
      <c r="U32" s="881"/>
      <c r="V32" s="881"/>
      <c r="W32" s="881"/>
    </row>
    <row r="33" spans="1:23" ht="15.6" x14ac:dyDescent="0.3">
      <c r="A33" s="153"/>
      <c r="B33" s="153"/>
      <c r="C33" s="153"/>
      <c r="D33" s="153"/>
      <c r="E33" s="153"/>
      <c r="F33" s="153"/>
      <c r="G33" s="153"/>
      <c r="H33" s="171"/>
      <c r="I33" s="171"/>
      <c r="J33" s="169"/>
      <c r="K33" s="169"/>
      <c r="L33" s="169"/>
      <c r="M33" s="169"/>
      <c r="N33" s="169"/>
      <c r="O33" s="169"/>
      <c r="P33" s="153"/>
      <c r="Q33" s="153"/>
      <c r="R33" s="153"/>
      <c r="S33" s="153"/>
      <c r="T33" s="153"/>
      <c r="U33" s="153"/>
      <c r="V33" s="153"/>
      <c r="W33" s="153"/>
    </row>
    <row r="34" spans="1:23" ht="15.6" x14ac:dyDescent="0.3">
      <c r="A34" s="153"/>
      <c r="B34" s="153"/>
      <c r="C34" s="153"/>
      <c r="D34" s="153"/>
      <c r="E34" s="153"/>
      <c r="F34" s="153"/>
      <c r="G34" s="153"/>
      <c r="H34" s="153"/>
      <c r="I34" s="153"/>
      <c r="J34" s="169"/>
      <c r="K34" s="169"/>
      <c r="L34" s="169"/>
      <c r="M34" s="169"/>
      <c r="N34" s="169"/>
      <c r="O34" s="169"/>
      <c r="P34" s="153"/>
      <c r="Q34" s="153"/>
      <c r="R34" s="153"/>
      <c r="S34" s="153"/>
      <c r="T34" s="153"/>
      <c r="U34" s="153"/>
      <c r="V34" s="153"/>
      <c r="W34" s="153"/>
    </row>
    <row r="35" spans="1:23" ht="15.6" x14ac:dyDescent="0.3">
      <c r="A35" s="153"/>
      <c r="B35" s="153"/>
      <c r="C35" s="153"/>
      <c r="D35" s="153"/>
      <c r="E35" s="153"/>
      <c r="F35" s="153"/>
      <c r="G35" s="153"/>
      <c r="H35" s="153"/>
      <c r="I35" s="153"/>
      <c r="J35" s="153"/>
      <c r="K35" s="153"/>
      <c r="L35" s="153"/>
      <c r="M35" s="153"/>
      <c r="N35" s="153"/>
      <c r="O35" s="153"/>
      <c r="P35" s="153"/>
      <c r="Q35" s="153"/>
      <c r="R35" s="153"/>
      <c r="S35" s="153"/>
      <c r="T35" s="153"/>
      <c r="U35" s="153"/>
      <c r="V35" s="153"/>
      <c r="W35" s="153"/>
    </row>
    <row r="36" spans="1:23" ht="15.6" x14ac:dyDescent="0.3">
      <c r="A36" s="882" t="str">
        <f>IF(Alapa!$C$50="nem",(IF(Tartalom!G3=1,Nyelv!B446,IF(Tartalom!G3=2,Nyelv!C446,IF(Tartalom!G3=3,Nyelv!D446,Nyelv!E446)))),"")</f>
        <v/>
      </c>
      <c r="B36" s="882"/>
      <c r="C36" s="882"/>
      <c r="D36" s="882"/>
      <c r="E36" s="882"/>
      <c r="F36" s="882"/>
      <c r="G36" s="882"/>
      <c r="H36" s="882"/>
      <c r="I36" s="882"/>
      <c r="J36" s="882"/>
      <c r="K36" s="882"/>
      <c r="L36" s="882"/>
      <c r="M36" s="882"/>
      <c r="N36" s="882"/>
      <c r="O36" s="882"/>
      <c r="P36" s="882"/>
      <c r="Q36" s="882"/>
      <c r="R36" s="882"/>
      <c r="S36" s="882"/>
      <c r="T36" s="882"/>
      <c r="U36" s="882"/>
      <c r="V36" s="882"/>
      <c r="W36" s="882"/>
    </row>
    <row r="37" spans="1:23" ht="15.6" x14ac:dyDescent="0.3">
      <c r="A37" s="153"/>
      <c r="B37" s="153"/>
      <c r="C37" s="153"/>
      <c r="D37" s="153"/>
      <c r="E37" s="153"/>
      <c r="F37" s="153"/>
      <c r="G37" s="153"/>
      <c r="H37" s="153"/>
      <c r="I37" s="153"/>
      <c r="J37" s="153"/>
      <c r="K37" s="153"/>
      <c r="L37" s="153"/>
      <c r="M37" s="153"/>
      <c r="N37" s="153"/>
      <c r="O37" s="153"/>
      <c r="P37" s="153"/>
      <c r="Q37" s="153"/>
      <c r="R37" s="153"/>
      <c r="S37" s="153"/>
      <c r="T37" s="153"/>
      <c r="U37" s="153"/>
      <c r="V37" s="153"/>
      <c r="W37" s="153"/>
    </row>
    <row r="38" spans="1:23" ht="15.6" x14ac:dyDescent="0.3">
      <c r="A38" s="153"/>
      <c r="B38" s="153"/>
      <c r="C38" s="153"/>
      <c r="D38" s="153"/>
      <c r="E38" s="153"/>
      <c r="F38" s="153"/>
      <c r="G38" s="153"/>
      <c r="H38" s="153"/>
      <c r="I38" s="153"/>
      <c r="J38" s="153"/>
      <c r="K38" s="153"/>
      <c r="L38" s="153"/>
      <c r="M38" s="153"/>
      <c r="N38" s="153"/>
      <c r="O38" s="153"/>
      <c r="P38" s="153"/>
      <c r="Q38" s="153"/>
      <c r="R38" s="153"/>
      <c r="S38" s="153"/>
      <c r="T38" s="153"/>
      <c r="U38" s="153"/>
      <c r="V38" s="153"/>
      <c r="W38" s="153"/>
    </row>
    <row r="39" spans="1:23" ht="15.6" x14ac:dyDescent="0.3">
      <c r="A39" s="153"/>
      <c r="B39" s="153"/>
      <c r="C39" s="153"/>
      <c r="D39" s="153"/>
      <c r="E39" s="153"/>
      <c r="F39" s="153"/>
      <c r="G39" s="153"/>
      <c r="H39" s="153"/>
      <c r="I39" s="153"/>
      <c r="J39" s="153"/>
      <c r="K39" s="153"/>
      <c r="L39" s="153"/>
      <c r="M39" s="153"/>
      <c r="N39" s="153"/>
      <c r="O39" s="153"/>
      <c r="P39" s="153"/>
      <c r="Q39" s="153"/>
      <c r="R39" s="153"/>
      <c r="S39" s="153"/>
      <c r="T39" s="153"/>
      <c r="U39" s="153"/>
      <c r="V39" s="153"/>
      <c r="W39" s="153"/>
    </row>
    <row r="40" spans="1:23" ht="15.6" x14ac:dyDescent="0.3">
      <c r="A40" s="153"/>
      <c r="B40" s="153"/>
      <c r="C40" s="153"/>
      <c r="D40" s="153"/>
      <c r="E40" s="153"/>
      <c r="F40" s="153"/>
      <c r="G40" s="153"/>
      <c r="H40" s="153"/>
      <c r="I40" s="153"/>
      <c r="J40" s="153"/>
      <c r="K40" s="153"/>
      <c r="L40" s="153"/>
      <c r="M40" s="153"/>
      <c r="N40" s="153"/>
      <c r="O40" s="153"/>
      <c r="P40" s="153"/>
      <c r="Q40" s="153"/>
      <c r="R40" s="153"/>
      <c r="S40" s="153"/>
      <c r="T40" s="153"/>
      <c r="U40" s="153"/>
      <c r="V40" s="153"/>
      <c r="W40" s="153"/>
    </row>
    <row r="41" spans="1:23" ht="15.6" x14ac:dyDescent="0.3">
      <c r="A41" s="174" t="str">
        <f>IF(Tartalom!$G$3=1,Nyelv!B431,IF(Tartalom!$G$3=2,Nyelv!C431,IF(Tartalom!$G$3=3,Nyelv!D431,Nyelv!E431)))</f>
        <v xml:space="preserve">Keltezés: ,  </v>
      </c>
      <c r="B41" s="153"/>
      <c r="C41" s="153"/>
      <c r="D41" s="153"/>
      <c r="E41" s="153"/>
      <c r="F41" s="153"/>
      <c r="G41" s="153"/>
      <c r="H41" s="153"/>
      <c r="I41" s="153"/>
      <c r="J41" s="153"/>
      <c r="K41" s="153"/>
      <c r="L41" s="153"/>
      <c r="M41" s="153"/>
      <c r="N41" s="153"/>
      <c r="O41" s="153"/>
      <c r="P41" s="153"/>
      <c r="Q41" s="153"/>
      <c r="R41" s="153"/>
      <c r="S41" s="153"/>
      <c r="T41" s="153"/>
      <c r="U41" s="153"/>
      <c r="V41" s="153"/>
      <c r="W41" s="153"/>
    </row>
    <row r="42" spans="1:23" ht="15.6" x14ac:dyDescent="0.3">
      <c r="A42" s="174"/>
      <c r="B42" s="153"/>
      <c r="C42" s="153"/>
      <c r="D42" s="153"/>
      <c r="E42" s="153"/>
      <c r="F42" s="153"/>
      <c r="G42" s="153"/>
      <c r="H42" s="153"/>
      <c r="I42" s="153"/>
      <c r="J42" s="153"/>
      <c r="K42" s="153"/>
      <c r="L42" s="153"/>
      <c r="M42" s="153"/>
      <c r="N42" s="153"/>
      <c r="O42" s="153"/>
      <c r="P42" s="153"/>
      <c r="Q42" s="153"/>
      <c r="R42" s="153"/>
      <c r="S42" s="153"/>
      <c r="T42" s="153"/>
      <c r="U42" s="153"/>
      <c r="V42" s="153"/>
      <c r="W42" s="153"/>
    </row>
    <row r="43" spans="1:23" ht="15.6" x14ac:dyDescent="0.3">
      <c r="A43" s="174"/>
      <c r="B43" s="153"/>
      <c r="C43" s="153"/>
      <c r="D43" s="153"/>
      <c r="E43" s="153"/>
      <c r="F43" s="153"/>
      <c r="G43" s="153"/>
      <c r="H43" s="153"/>
      <c r="I43" s="153"/>
      <c r="J43" s="153"/>
      <c r="K43" s="153"/>
      <c r="L43" s="153"/>
      <c r="M43" s="153"/>
      <c r="N43" s="153"/>
      <c r="O43" s="153"/>
      <c r="P43" s="153"/>
      <c r="Q43" s="153"/>
      <c r="R43" s="153"/>
      <c r="S43" s="153"/>
      <c r="T43" s="153"/>
      <c r="U43" s="153"/>
      <c r="V43" s="153"/>
      <c r="W43" s="153"/>
    </row>
    <row r="44" spans="1:23" ht="15.6" x14ac:dyDescent="0.3">
      <c r="A44" s="174"/>
      <c r="B44" s="174"/>
      <c r="C44" s="174"/>
      <c r="D44" s="174"/>
      <c r="E44" s="174"/>
      <c r="F44" s="174"/>
      <c r="G44" s="174"/>
      <c r="H44" s="174"/>
      <c r="I44" s="174"/>
      <c r="J44" s="153"/>
      <c r="K44" s="153"/>
      <c r="L44" s="175"/>
      <c r="M44" s="175"/>
      <c r="N44" s="175"/>
      <c r="O44" s="175"/>
      <c r="P44" s="175"/>
      <c r="Q44" s="175"/>
      <c r="R44" s="175"/>
      <c r="S44" s="175"/>
      <c r="T44" s="153"/>
      <c r="U44" s="153"/>
      <c r="V44" s="153"/>
      <c r="W44" s="153"/>
    </row>
    <row r="45" spans="1:23" ht="15.6" x14ac:dyDescent="0.3">
      <c r="A45" s="153"/>
      <c r="B45" s="153"/>
      <c r="C45" s="176"/>
      <c r="D45" s="153"/>
      <c r="E45" s="153"/>
      <c r="F45" s="153"/>
      <c r="G45" s="153"/>
      <c r="H45" s="153"/>
      <c r="I45" s="153"/>
      <c r="J45" s="153"/>
      <c r="K45" s="153"/>
      <c r="L45" s="878" t="str">
        <f>IF(Tartalom!$G$3=1,Nyelv!B427,IF(Tartalom!$G$3=2,Nyelv!C427,IF(Tartalom!$G$3=3,Nyelv!D427,Nyelv!E427)))</f>
        <v>a vállalkozás vezetője</v>
      </c>
      <c r="M45" s="878"/>
      <c r="N45" s="878"/>
      <c r="O45" s="878"/>
      <c r="P45" s="878"/>
      <c r="Q45" s="878"/>
      <c r="R45" s="878"/>
      <c r="S45" s="878"/>
      <c r="T45" s="160"/>
      <c r="U45" s="160"/>
      <c r="V45" s="160"/>
      <c r="W45" s="153"/>
    </row>
    <row r="46" spans="1:23" ht="15.6" x14ac:dyDescent="0.3">
      <c r="A46" s="153"/>
      <c r="B46" s="153"/>
      <c r="C46" s="153"/>
      <c r="D46" s="153"/>
      <c r="E46" s="153"/>
      <c r="F46" s="153"/>
      <c r="G46" s="153"/>
      <c r="H46" s="153"/>
      <c r="I46" s="153"/>
      <c r="J46" s="153"/>
      <c r="K46" s="153"/>
      <c r="L46" s="879" t="str">
        <f>IF(Tartalom!$G$3=1,Nyelv!B428,IF(Tartalom!$G$3=2,Nyelv!C428,IF(Tartalom!$G$3=3,Nyelv!D428,Nyelv!E428)))</f>
        <v>(képviselője)</v>
      </c>
      <c r="M46" s="879"/>
      <c r="N46" s="879"/>
      <c r="O46" s="879"/>
      <c r="P46" s="879"/>
      <c r="Q46" s="879"/>
      <c r="R46" s="879"/>
      <c r="S46" s="879"/>
      <c r="T46" s="160"/>
      <c r="U46" s="160"/>
      <c r="V46" s="160"/>
      <c r="W46" s="153"/>
    </row>
    <row r="47" spans="1:23" ht="15.6" x14ac:dyDescent="0.3">
      <c r="A47" s="153"/>
      <c r="B47" s="153"/>
      <c r="C47" s="153"/>
      <c r="D47" s="153"/>
      <c r="E47" s="153"/>
      <c r="F47" s="153"/>
      <c r="G47" s="153"/>
      <c r="H47" s="153"/>
      <c r="I47" s="153"/>
      <c r="J47" s="153"/>
      <c r="K47" s="153"/>
      <c r="L47" s="171"/>
      <c r="M47" s="171"/>
      <c r="N47" s="171"/>
      <c r="O47" s="171"/>
      <c r="P47" s="171"/>
      <c r="Q47" s="171"/>
      <c r="R47" s="171"/>
      <c r="S47" s="171"/>
      <c r="T47" s="153"/>
      <c r="U47" s="153"/>
      <c r="V47" s="153"/>
      <c r="W47" s="153"/>
    </row>
  </sheetData>
  <mergeCells count="7">
    <mergeCell ref="L45:S45"/>
    <mergeCell ref="L46:S46"/>
    <mergeCell ref="A25:W25"/>
    <mergeCell ref="A27:W27"/>
    <mergeCell ref="A29:W29"/>
    <mergeCell ref="A32:W32"/>
    <mergeCell ref="A36:W36"/>
  </mergeCells>
  <hyperlinks>
    <hyperlink ref="X1" location="TARTALOM!A1" display=" &lt; Tartalom" xr:uid="{00000000-0004-0000-0300-000000000000}"/>
  </hyperlinks>
  <pageMargins left="0.70866141732283472" right="0.70866141732283472" top="0.70866141732283472" bottom="0.70866141732283472" header="0.51181102362204722" footer="0.51181102362204722"/>
  <pageSetup paperSize="9" scale="84" orientation="portrait" r:id="rId1"/>
  <headerFooter>
    <oddFooter>&amp;R&amp;"Arial Narrow,Normál"&amp;8DigitAudit/Auditbeszámoló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Munka12"/>
  <dimension ref="A1:I133"/>
  <sheetViews>
    <sheetView showGridLines="0" showZeros="0" workbookViewId="0"/>
  </sheetViews>
  <sheetFormatPr defaultColWidth="8.90625" defaultRowHeight="15.75" customHeight="1" x14ac:dyDescent="0.3"/>
  <cols>
    <col min="1" max="1" width="5.81640625" style="56" customWidth="1"/>
    <col min="2" max="2" width="43.08984375" style="56" customWidth="1"/>
    <col min="3" max="3" width="9" style="56" customWidth="1"/>
    <col min="4" max="5" width="9.08984375" style="56" customWidth="1"/>
    <col min="6" max="9" width="8.90625" style="56" customWidth="1"/>
    <col min="10" max="16384" width="8.90625" style="56"/>
  </cols>
  <sheetData>
    <row r="1" spans="1:9" ht="19.5" customHeight="1" x14ac:dyDescent="0.3">
      <c r="A1" s="181">
        <f>Alapa!C17</f>
        <v>0</v>
      </c>
      <c r="B1" s="182"/>
      <c r="C1" s="129"/>
      <c r="D1" s="182"/>
      <c r="E1" s="131"/>
      <c r="F1" s="15" t="s">
        <v>68</v>
      </c>
    </row>
    <row r="2" spans="1:9" ht="19.5" customHeight="1" x14ac:dyDescent="0.3">
      <c r="A2" s="181"/>
      <c r="B2" s="182"/>
      <c r="C2" s="129"/>
      <c r="D2" s="182"/>
      <c r="E2" s="131"/>
      <c r="F2" s="32"/>
    </row>
    <row r="3" spans="1:9" s="179" customFormat="1" ht="19.5" customHeight="1" x14ac:dyDescent="0.3">
      <c r="A3" s="169" t="str">
        <f>CONCATENATE(IF(Tartalom!$G$3=1,Nyelv!B421,IF(Tartalom!$G$3=2,Nyelv!C421,IF(Tartalom!$G$3=3,Nyelv!D421,Nyelv!E421))),": ",Alapa!C23)</f>
        <v xml:space="preserve">Statisztikai számjele: </v>
      </c>
      <c r="B3" s="169"/>
      <c r="C3" s="183"/>
      <c r="D3" s="183"/>
      <c r="E3" s="183"/>
    </row>
    <row r="4" spans="1:9" s="179" customFormat="1" ht="19.5" customHeight="1" x14ac:dyDescent="0.3">
      <c r="A4" s="169" t="str">
        <f>CONCATENATE(IF(Tartalom!$G$3=1,Nyelv!B422,IF(Tartalom!$G$3=2,Nyelv!C422,IF(Tartalom!$G$3=3,Nyelv!D422,Nyelv!E422))),": ",Alapa!C24)</f>
        <v xml:space="preserve">Cégjegyzék száma: </v>
      </c>
      <c r="B4" s="169"/>
      <c r="C4" s="169"/>
      <c r="D4" s="153"/>
      <c r="E4" s="184"/>
    </row>
    <row r="5" spans="1:9" s="179" customFormat="1" ht="19.5" customHeight="1" x14ac:dyDescent="0.3">
      <c r="A5" s="169" t="str">
        <f>IF(Tartalom!$G$3=1,Nyelv!B456,IF(Tartalom!$G$3=2,Nyelv!C456,IF(Tartalom!$G$3=3,Nyelv!D456,Nyelv!E456)))</f>
        <v xml:space="preserve">Beszámolási időszak: </v>
      </c>
      <c r="B5" s="170"/>
      <c r="C5" s="883" t="str">
        <f>IF(Tartalom!$G$3=1,Nyelv!B454,IF(Tartalom!$G$3=2,Nyelv!C454,IF(Tartalom!$G$3=3,Nyelv!D454,Nyelv!E454)))</f>
        <v xml:space="preserve">Fordulónap: </v>
      </c>
      <c r="D5" s="883"/>
      <c r="E5" s="883"/>
    </row>
    <row r="6" spans="1:9" ht="19.5" customHeight="1" x14ac:dyDescent="0.3">
      <c r="A6" s="181"/>
      <c r="B6" s="182"/>
      <c r="C6" s="129"/>
      <c r="D6" s="182"/>
      <c r="E6" s="131"/>
    </row>
    <row r="7" spans="1:9" ht="19.5" customHeight="1" x14ac:dyDescent="0.3">
      <c r="A7" s="181"/>
      <c r="B7" s="181" t="str">
        <f>IF(Tartalom!$G$3=1,Nyelv!B448,IF(Tartalom!$G$3=2,Nyelv!C448,IF(Tartalom!$G$3=3,Nyelv!D448,Nyelv!E448)))</f>
        <v>Éves beszámoló  MÉRLEG "A" típus</v>
      </c>
      <c r="C7" s="129"/>
      <c r="D7" s="182"/>
      <c r="E7" s="131"/>
    </row>
    <row r="8" spans="1:9" ht="19.5" customHeight="1" x14ac:dyDescent="0.3">
      <c r="A8" s="181"/>
      <c r="B8" s="182"/>
      <c r="C8" s="129"/>
      <c r="D8" s="182"/>
      <c r="E8" s="131"/>
    </row>
    <row r="9" spans="1:9" ht="19.5" customHeight="1" x14ac:dyDescent="0.3">
      <c r="A9" s="181"/>
      <c r="B9" s="182"/>
      <c r="C9" s="129"/>
      <c r="D9" s="182"/>
      <c r="E9" s="131"/>
    </row>
    <row r="10" spans="1:9" ht="31.2" x14ac:dyDescent="0.3">
      <c r="A10" s="185" t="str">
        <f>IF(Tartalom!$G$3=1,Nyelv!$B$437,IF(Tartalom!$G$3=2,Nyelv!$C$437,IF(Tartalom!$G$3=3,Nyelv!$D$437,Nyelv!$E$437)))</f>
        <v>Sorszám</v>
      </c>
      <c r="B10" s="186" t="str">
        <f>IF(Tartalom!$G$3=1,Nyelv!$B$438,IF(Tartalom!$G$3=2,Nyelv!$C$438,IF(Tartalom!$G$3=3,Nyelv!$D$438,Nyelv!$E$438)))</f>
        <v>A tétel megnevezése</v>
      </c>
      <c r="C10" s="186" t="str">
        <f>IF(Tartalom!$G$3=1,Nyelv!$B$439,IF(Tartalom!$G$3=2,Nyelv!$C$439,IF(Tartalom!$G$3=3,Nyelv!$D$439,Nyelv!$E$439)))</f>
        <v>Előző év</v>
      </c>
      <c r="D10" s="187" t="str">
        <f>IF(Tartalom!$G$3=1,Nyelv!$B$440,IF(Tartalom!$G$3=2,Nyelv!$C$440,IF(Tartalom!$G$3=3,Nyelv!$D$440,Nyelv!$E$440)))</f>
        <v>Előző év(ek) módosításai</v>
      </c>
      <c r="E10" s="188" t="str">
        <f>IF(Tartalom!$G$3=1,Nyelv!$B$441,IF(Tartalom!$G$3=2,Nyelv!$C$441,IF(Tartalom!$G$3=3,Nyelv!$D$441,Nyelv!$E$441)))</f>
        <v>Tárgyév</v>
      </c>
      <c r="F10" s="752" t="s">
        <v>139</v>
      </c>
    </row>
    <row r="11" spans="1:9" ht="19.5" customHeight="1" x14ac:dyDescent="0.3">
      <c r="A11" s="189" t="s">
        <v>134</v>
      </c>
      <c r="B11" s="190" t="s">
        <v>135</v>
      </c>
      <c r="C11" s="191" t="s">
        <v>136</v>
      </c>
      <c r="D11" s="191" t="s">
        <v>137</v>
      </c>
      <c r="E11" s="192" t="s">
        <v>138</v>
      </c>
    </row>
    <row r="12" spans="1:9" ht="15.6" x14ac:dyDescent="0.3">
      <c r="A12" s="193">
        <v>1</v>
      </c>
      <c r="B12" s="194" t="str">
        <f>CHOOSE(Tartalom!$G$3,Nyelv!B2,Nyelv!C2,Nyelv!D2,Nyelv!E2)</f>
        <v>A. Befektetett eszközök (2.+10.+18 sor)</v>
      </c>
      <c r="C12" s="195">
        <f>Import_M!D3</f>
        <v>0</v>
      </c>
      <c r="D12" s="196">
        <f>Import_M!E3</f>
        <v>0</v>
      </c>
      <c r="E12" s="197">
        <f>Import_M!F3</f>
        <v>0</v>
      </c>
    </row>
    <row r="13" spans="1:9" ht="15.6" x14ac:dyDescent="0.3">
      <c r="A13" s="198">
        <v>2</v>
      </c>
      <c r="B13" s="199" t="str">
        <f>CHOOSE(Tartalom!$G$3,Nyelv!B3,Nyelv!C3,Nyelv!D3,Nyelv!E3)</f>
        <v>I. IMMATERIÁLIS JAVAK (3.-9. sorok)</v>
      </c>
      <c r="C13" s="200">
        <f>Import_M!D4</f>
        <v>0</v>
      </c>
      <c r="D13" s="201">
        <f>Import_M!E4</f>
        <v>0</v>
      </c>
      <c r="E13" s="202">
        <f>Import_M!F4</f>
        <v>0</v>
      </c>
      <c r="G13" s="203"/>
      <c r="H13" s="203"/>
      <c r="I13" s="203"/>
    </row>
    <row r="14" spans="1:9" ht="15.6" x14ac:dyDescent="0.3">
      <c r="A14" s="198">
        <v>3</v>
      </c>
      <c r="B14" s="204" t="str">
        <f>CHOOSE(Tartalom!$G$3,Nyelv!B4,Nyelv!C4,Nyelv!D4,Nyelv!E4)</f>
        <v>1. Alapítás-átszervezés aktívált értéke</v>
      </c>
      <c r="C14" s="201">
        <f>Import_M!D5</f>
        <v>0</v>
      </c>
      <c r="D14" s="201">
        <f>Import_M!E5</f>
        <v>0</v>
      </c>
      <c r="E14" s="205">
        <f>Import_M!F5</f>
        <v>0</v>
      </c>
      <c r="G14" s="203"/>
      <c r="H14" s="203"/>
      <c r="I14" s="203"/>
    </row>
    <row r="15" spans="1:9" ht="15.6" x14ac:dyDescent="0.3">
      <c r="A15" s="198">
        <v>4</v>
      </c>
      <c r="B15" s="204" t="str">
        <f>CHOOSE(Tartalom!$G$3,Nyelv!B5,Nyelv!C5,Nyelv!D5,Nyelv!E5)</f>
        <v>2. Kísérleti fejlesztés aktivált értéke</v>
      </c>
      <c r="C15" s="201">
        <f>Import_M!D6</f>
        <v>0</v>
      </c>
      <c r="D15" s="201">
        <f>Import_M!E6</f>
        <v>0</v>
      </c>
      <c r="E15" s="205">
        <f>Import_M!F6</f>
        <v>0</v>
      </c>
      <c r="G15" s="203"/>
      <c r="H15" s="203"/>
      <c r="I15" s="203"/>
    </row>
    <row r="16" spans="1:9" ht="15.6" x14ac:dyDescent="0.3">
      <c r="A16" s="198">
        <v>5</v>
      </c>
      <c r="B16" s="204" t="str">
        <f>CHOOSE(Tartalom!$G$3,Nyelv!B6,Nyelv!C6,Nyelv!D6,Nyelv!E6)</f>
        <v>3. Vagyoni értékű jogok</v>
      </c>
      <c r="C16" s="200">
        <f>Import_M!D7</f>
        <v>0</v>
      </c>
      <c r="D16" s="201">
        <f>Import_M!E7</f>
        <v>0</v>
      </c>
      <c r="E16" s="202">
        <f>Import_M!F7</f>
        <v>0</v>
      </c>
      <c r="G16" s="203"/>
      <c r="H16" s="203"/>
      <c r="I16" s="203"/>
    </row>
    <row r="17" spans="1:9" ht="15.6" x14ac:dyDescent="0.3">
      <c r="A17" s="198">
        <v>6</v>
      </c>
      <c r="B17" s="204" t="str">
        <f>CHOOSE(Tartalom!$G$3,Nyelv!B7,Nyelv!C7,Nyelv!D7,Nyelv!E7)</f>
        <v>4. Szellemi termékek</v>
      </c>
      <c r="C17" s="200">
        <f>Import_M!D8</f>
        <v>0</v>
      </c>
      <c r="D17" s="201">
        <f>Import_M!E8</f>
        <v>0</v>
      </c>
      <c r="E17" s="202">
        <f>Import_M!F8</f>
        <v>0</v>
      </c>
      <c r="G17" s="203"/>
      <c r="H17" s="203"/>
      <c r="I17" s="203"/>
    </row>
    <row r="18" spans="1:9" ht="15.6" x14ac:dyDescent="0.3">
      <c r="A18" s="198">
        <v>7</v>
      </c>
      <c r="B18" s="204" t="str">
        <f>CHOOSE(Tartalom!$G$3,Nyelv!B8,Nyelv!C8,Nyelv!D8,Nyelv!E8)</f>
        <v>5. Üzleti vagy cégérték</v>
      </c>
      <c r="C18" s="201">
        <f>Import_M!D9</f>
        <v>0</v>
      </c>
      <c r="D18" s="201">
        <f>Import_M!E9</f>
        <v>0</v>
      </c>
      <c r="E18" s="205">
        <f>Import_M!F9</f>
        <v>0</v>
      </c>
      <c r="G18" s="203"/>
      <c r="H18" s="203"/>
      <c r="I18" s="203"/>
    </row>
    <row r="19" spans="1:9" ht="15.6" x14ac:dyDescent="0.3">
      <c r="A19" s="198">
        <v>8</v>
      </c>
      <c r="B19" s="204" t="str">
        <f>CHOOSE(Tartalom!$G$3,Nyelv!B9,Nyelv!C9,Nyelv!D9,Nyelv!E9)</f>
        <v>6. Immateriális javakra adott előlegek</v>
      </c>
      <c r="C19" s="206">
        <f>Import_M!D10</f>
        <v>0</v>
      </c>
      <c r="D19" s="206">
        <f>Import_M!E10</f>
        <v>0</v>
      </c>
      <c r="E19" s="205">
        <f>Import_M!F10</f>
        <v>0</v>
      </c>
      <c r="G19" s="203"/>
      <c r="H19" s="203"/>
      <c r="I19" s="203"/>
    </row>
    <row r="20" spans="1:9" ht="15.6" x14ac:dyDescent="0.3">
      <c r="A20" s="198">
        <v>9</v>
      </c>
      <c r="B20" s="204" t="str">
        <f>CHOOSE(Tartalom!$G$3,Nyelv!B10,Nyelv!C10,Nyelv!D10,Nyelv!E10)</f>
        <v>7. Immateriális javak értékhelyesbítése</v>
      </c>
      <c r="C20" s="201">
        <f>Import_M!D11</f>
        <v>0</v>
      </c>
      <c r="D20" s="201">
        <f>Import_M!E11</f>
        <v>0</v>
      </c>
      <c r="E20" s="205">
        <f>Import_M!F11</f>
        <v>0</v>
      </c>
      <c r="G20" s="203"/>
      <c r="H20" s="203"/>
      <c r="I20" s="203"/>
    </row>
    <row r="21" spans="1:9" ht="15.6" x14ac:dyDescent="0.3">
      <c r="A21" s="198">
        <v>10</v>
      </c>
      <c r="B21" s="199" t="str">
        <f>CHOOSE(Tartalom!$G$3,Nyelv!B11,Nyelv!C11,Nyelv!D11,Nyelv!E11)</f>
        <v>II. TÁRGYI ESZKÖZÖK (11.-17. sorok)</v>
      </c>
      <c r="C21" s="207">
        <f>Import_M!D12</f>
        <v>0</v>
      </c>
      <c r="D21" s="208">
        <f>Import_M!E12</f>
        <v>0</v>
      </c>
      <c r="E21" s="209">
        <f>Import_M!F12</f>
        <v>0</v>
      </c>
      <c r="G21" s="203"/>
      <c r="H21" s="203"/>
      <c r="I21" s="203"/>
    </row>
    <row r="22" spans="1:9" ht="15.6" x14ac:dyDescent="0.3">
      <c r="A22" s="198">
        <v>11</v>
      </c>
      <c r="B22" s="204" t="str">
        <f>CHOOSE(Tartalom!$G$3,Nyelv!B12,Nyelv!C12,Nyelv!D12,Nyelv!E12)</f>
        <v>1. Ingatlanok és a kapcsolódó vagyoni értékű jogok</v>
      </c>
      <c r="C22" s="200">
        <f>Import_M!D13</f>
        <v>0</v>
      </c>
      <c r="D22" s="201">
        <f>Import_M!E13</f>
        <v>0</v>
      </c>
      <c r="E22" s="202">
        <f>Import_M!F13</f>
        <v>0</v>
      </c>
      <c r="G22" s="203"/>
      <c r="H22" s="203"/>
      <c r="I22" s="203"/>
    </row>
    <row r="23" spans="1:9" ht="15.6" x14ac:dyDescent="0.3">
      <c r="A23" s="198">
        <v>12</v>
      </c>
      <c r="B23" s="204" t="str">
        <f>CHOOSE(Tartalom!$G$3,Nyelv!B13,Nyelv!C13,Nyelv!D13,Nyelv!E13)</f>
        <v>2. Műszaki berendezések, gépek, járművek</v>
      </c>
      <c r="C23" s="200">
        <f>Import_M!D14</f>
        <v>0</v>
      </c>
      <c r="D23" s="201">
        <f>Import_M!E14</f>
        <v>0</v>
      </c>
      <c r="E23" s="202">
        <f>Import_M!F14</f>
        <v>0</v>
      </c>
      <c r="G23" s="203"/>
      <c r="H23" s="203"/>
      <c r="I23" s="203"/>
    </row>
    <row r="24" spans="1:9" ht="15.6" x14ac:dyDescent="0.3">
      <c r="A24" s="198">
        <v>13</v>
      </c>
      <c r="B24" s="204" t="str">
        <f>CHOOSE(Tartalom!$G$3,Nyelv!B14,Nyelv!C14,Nyelv!D14,Nyelv!E14)</f>
        <v>3. Egyéb berendezések, felszerelések, járművek</v>
      </c>
      <c r="C24" s="200">
        <f>Import_M!D15</f>
        <v>0</v>
      </c>
      <c r="D24" s="201">
        <f>Import_M!E15</f>
        <v>0</v>
      </c>
      <c r="E24" s="202">
        <f>Import_M!F15</f>
        <v>0</v>
      </c>
      <c r="G24" s="203"/>
      <c r="H24" s="203"/>
      <c r="I24" s="203"/>
    </row>
    <row r="25" spans="1:9" ht="15.6" x14ac:dyDescent="0.3">
      <c r="A25" s="198">
        <v>14</v>
      </c>
      <c r="B25" s="204" t="str">
        <f>CHOOSE(Tartalom!$G$3,Nyelv!B15,Nyelv!C15,Nyelv!D15,Nyelv!E15)</f>
        <v>4. Tenyészállatok</v>
      </c>
      <c r="C25" s="201">
        <f>Import_M!D16</f>
        <v>0</v>
      </c>
      <c r="D25" s="201">
        <f>Import_M!E16</f>
        <v>0</v>
      </c>
      <c r="E25" s="205">
        <f>Import_M!F16</f>
        <v>0</v>
      </c>
      <c r="G25" s="203"/>
      <c r="H25" s="203"/>
      <c r="I25" s="203"/>
    </row>
    <row r="26" spans="1:9" ht="15.6" x14ac:dyDescent="0.3">
      <c r="A26" s="198">
        <v>15</v>
      </c>
      <c r="B26" s="204" t="str">
        <f>CHOOSE(Tartalom!$G$3,Nyelv!B16,Nyelv!C16,Nyelv!D16,Nyelv!E16)</f>
        <v>5. Beruházások, felújítások</v>
      </c>
      <c r="C26" s="200">
        <f>Import_M!D17</f>
        <v>0</v>
      </c>
      <c r="D26" s="201">
        <f>Import_M!E17</f>
        <v>0</v>
      </c>
      <c r="E26" s="202">
        <f>Import_M!F17</f>
        <v>0</v>
      </c>
      <c r="G26" s="203"/>
      <c r="H26" s="203"/>
      <c r="I26" s="203"/>
    </row>
    <row r="27" spans="1:9" ht="15.6" x14ac:dyDescent="0.3">
      <c r="A27" s="198">
        <v>16</v>
      </c>
      <c r="B27" s="204" t="str">
        <f>CHOOSE(Tartalom!$G$3,Nyelv!B17,Nyelv!C17,Nyelv!D17,Nyelv!E17)</f>
        <v>6. Beruházásokra adott előlegek</v>
      </c>
      <c r="C27" s="200">
        <f>Import_M!D18</f>
        <v>0</v>
      </c>
      <c r="D27" s="201">
        <f>Import_M!E18</f>
        <v>0</v>
      </c>
      <c r="E27" s="202">
        <f>Import_M!F18</f>
        <v>0</v>
      </c>
      <c r="G27" s="203"/>
      <c r="H27" s="203"/>
      <c r="I27" s="203"/>
    </row>
    <row r="28" spans="1:9" ht="15.6" x14ac:dyDescent="0.3">
      <c r="A28" s="198">
        <v>17</v>
      </c>
      <c r="B28" s="204" t="str">
        <f>CHOOSE(Tartalom!$G$3,Nyelv!B18,Nyelv!C18,Nyelv!D18,Nyelv!E18)</f>
        <v>7. Tárgyi eszközök értékhelyesbítése</v>
      </c>
      <c r="C28" s="201">
        <f>Import_M!D19</f>
        <v>0</v>
      </c>
      <c r="D28" s="201">
        <f>Import_M!E19</f>
        <v>0</v>
      </c>
      <c r="E28" s="205">
        <f>Import_M!F19</f>
        <v>0</v>
      </c>
      <c r="G28" s="203"/>
      <c r="H28" s="203"/>
      <c r="I28" s="203"/>
    </row>
    <row r="29" spans="1:9" ht="15.6" x14ac:dyDescent="0.3">
      <c r="A29" s="198">
        <v>18</v>
      </c>
      <c r="B29" s="199" t="str">
        <f>CHOOSE(Tartalom!$G$3,Nyelv!B19,Nyelv!C19,Nyelv!D19,Nyelv!E19)</f>
        <v>III. BEFEKTETETT PÉNZÜGYI ESZKÖZÖK (19.-28. sorok)</v>
      </c>
      <c r="C29" s="207">
        <f>Import_M!D20</f>
        <v>0</v>
      </c>
      <c r="D29" s="208">
        <f>Import_M!E20</f>
        <v>0</v>
      </c>
      <c r="E29" s="209">
        <f>Import_M!F20</f>
        <v>0</v>
      </c>
      <c r="G29" s="203"/>
      <c r="H29" s="203"/>
      <c r="I29" s="203"/>
    </row>
    <row r="30" spans="1:9" ht="15.6" x14ac:dyDescent="0.3">
      <c r="A30" s="198">
        <v>19</v>
      </c>
      <c r="B30" s="204" t="str">
        <f>CHOOSE(Tartalom!$G$3,Nyelv!B20,Nyelv!C20,Nyelv!D20,Nyelv!E20)</f>
        <v>1. Tartós részesedés kapcsolt vállalkozásban</v>
      </c>
      <c r="C30" s="200">
        <f>Import_M!D21</f>
        <v>0</v>
      </c>
      <c r="D30" s="201">
        <f>Import_M!E21</f>
        <v>0</v>
      </c>
      <c r="E30" s="202">
        <f>Import_M!F21</f>
        <v>0</v>
      </c>
      <c r="G30" s="203"/>
      <c r="H30" s="203"/>
      <c r="I30" s="203"/>
    </row>
    <row r="31" spans="1:9" ht="15.6" x14ac:dyDescent="0.3">
      <c r="A31" s="198">
        <v>20</v>
      </c>
      <c r="B31" s="204" t="str">
        <f>CHOOSE(Tartalom!$G$3,Nyelv!B21,Nyelv!C21,Nyelv!D21,Nyelv!E21)</f>
        <v>2. Tartósan adott kölcsön kapcsolt vállalkozásban</v>
      </c>
      <c r="C31" s="201">
        <f>Import_M!D22</f>
        <v>0</v>
      </c>
      <c r="D31" s="201">
        <f>Import_M!E22</f>
        <v>0</v>
      </c>
      <c r="E31" s="205">
        <f>Import_M!F22</f>
        <v>0</v>
      </c>
      <c r="G31" s="203"/>
      <c r="H31" s="203"/>
      <c r="I31" s="203"/>
    </row>
    <row r="32" spans="1:9" ht="15.6" x14ac:dyDescent="0.3">
      <c r="A32" s="198">
        <v>21</v>
      </c>
      <c r="B32" s="204" t="str">
        <f>CHOOSE(Tartalom!$G$3,Nyelv!B22,Nyelv!C22,Nyelv!D24,Nyelv!E22)</f>
        <v>3. Tartós jelentős tulajdoni részesedés</v>
      </c>
      <c r="C32" s="201">
        <f>Import_M!D23</f>
        <v>0</v>
      </c>
      <c r="D32" s="201">
        <f>Import_M!E23</f>
        <v>0</v>
      </c>
      <c r="E32" s="205">
        <f>Import_M!F23</f>
        <v>0</v>
      </c>
      <c r="G32" s="203"/>
      <c r="H32" s="203"/>
      <c r="I32" s="203"/>
    </row>
    <row r="33" spans="1:9" ht="31.2" x14ac:dyDescent="0.3">
      <c r="A33" s="198">
        <v>22</v>
      </c>
      <c r="B33" s="204" t="str">
        <f>CHOOSE(Tartalom!$G$3,Nyelv!B23,Nyelv!C23,Nyelv!D25,Nyelv!E23)</f>
        <v>4. Tartósan adott kölcsön jelentős tulajdoni részesedési viszonyban álló vállalkozásban</v>
      </c>
      <c r="C33" s="201">
        <f>Import_M!D24</f>
        <v>0</v>
      </c>
      <c r="D33" s="201">
        <f>Import_M!E24</f>
        <v>0</v>
      </c>
      <c r="E33" s="205">
        <f>Import_M!F24</f>
        <v>0</v>
      </c>
      <c r="F33" s="752" t="s">
        <v>139</v>
      </c>
      <c r="G33" s="203"/>
      <c r="H33" s="203"/>
      <c r="I33" s="203"/>
    </row>
    <row r="34" spans="1:9" ht="15.6" x14ac:dyDescent="0.3">
      <c r="A34" s="198">
        <v>23</v>
      </c>
      <c r="B34" s="204" t="str">
        <f>CHOOSE(Tartalom!$G$3,Nyelv!B24,Nyelv!C24,Nyelv!D26,Nyelv!E24)</f>
        <v>5. Egyéb tartós részesedés</v>
      </c>
      <c r="C34" s="201">
        <f>Import_M!D25</f>
        <v>0</v>
      </c>
      <c r="D34" s="201">
        <f>Import_M!E25</f>
        <v>0</v>
      </c>
      <c r="E34" s="205">
        <f>Import_M!F25</f>
        <v>0</v>
      </c>
      <c r="G34" s="203"/>
      <c r="H34" s="203"/>
      <c r="I34" s="203"/>
    </row>
    <row r="35" spans="1:9" ht="27.6" x14ac:dyDescent="0.3">
      <c r="A35" s="198">
        <v>24</v>
      </c>
      <c r="B35" s="204" t="str">
        <f>CHOOSE(Tartalom!$G$3,Nyelv!B25,Nyelv!C25,Nyelv!D27,Nyelv!E25)</f>
        <v>6. Tartósan adott kölcsön egyéb részesedési viszonyban álló vállalkozásban</v>
      </c>
      <c r="C35" s="201">
        <f>Import_M!D26</f>
        <v>0</v>
      </c>
      <c r="D35" s="201">
        <f>Import_M!E26</f>
        <v>0</v>
      </c>
      <c r="E35" s="205">
        <f>Import_M!F26</f>
        <v>0</v>
      </c>
      <c r="G35" s="203"/>
      <c r="H35" s="203"/>
      <c r="I35" s="203"/>
    </row>
    <row r="36" spans="1:9" ht="15.6" x14ac:dyDescent="0.3">
      <c r="A36" s="198">
        <v>25</v>
      </c>
      <c r="B36" s="204" t="str">
        <f>CHOOSE(Tartalom!$G$3,Nyelv!B26,Nyelv!C26,Nyelv!D28,Nyelv!E26)</f>
        <v>7. Egyéb tartósan adott kölcsön</v>
      </c>
      <c r="C36" s="201">
        <f>Import_M!D27</f>
        <v>0</v>
      </c>
      <c r="D36" s="201">
        <f>Import_M!E27</f>
        <v>0</v>
      </c>
      <c r="E36" s="205">
        <f>Import_M!F27</f>
        <v>0</v>
      </c>
      <c r="G36" s="203"/>
      <c r="H36" s="203"/>
      <c r="I36" s="203"/>
    </row>
    <row r="37" spans="1:9" ht="15.6" x14ac:dyDescent="0.3">
      <c r="A37" s="198">
        <v>26</v>
      </c>
      <c r="B37" s="204" t="str">
        <f>CHOOSE(Tartalom!$G$3,Nyelv!B27,Nyelv!C27,Nyelv!D29,Nyelv!E27)</f>
        <v>8. Tartós hitelviszonyt megtestesítő értékpapír</v>
      </c>
      <c r="C37" s="201">
        <f>Import_M!D28</f>
        <v>0</v>
      </c>
      <c r="D37" s="201">
        <f>Import_M!E28</f>
        <v>0</v>
      </c>
      <c r="E37" s="205">
        <f>Import_M!F28</f>
        <v>0</v>
      </c>
      <c r="G37" s="203"/>
      <c r="H37" s="203"/>
      <c r="I37" s="203"/>
    </row>
    <row r="38" spans="1:9" ht="15.6" x14ac:dyDescent="0.3">
      <c r="A38" s="198">
        <v>27</v>
      </c>
      <c r="B38" s="204" t="str">
        <f>CHOOSE(Tartalom!$G$3,Nyelv!B28,Nyelv!C28,Nyelv!D30,Nyelv!E28)</f>
        <v>9. Befektetett pénzügyi eszközök értékhelyesbítése</v>
      </c>
      <c r="C38" s="201">
        <f>Import_M!D29</f>
        <v>0</v>
      </c>
      <c r="D38" s="201">
        <f>Import_M!E29</f>
        <v>0</v>
      </c>
      <c r="E38" s="205">
        <f>Import_M!F29</f>
        <v>0</v>
      </c>
      <c r="G38" s="203"/>
      <c r="H38" s="203"/>
      <c r="I38" s="203"/>
    </row>
    <row r="39" spans="1:9" ht="15.6" x14ac:dyDescent="0.3">
      <c r="A39" s="210">
        <v>28</v>
      </c>
      <c r="B39" s="211" t="str">
        <f>CHOOSE(Tartalom!$G$3,Nyelv!B29,Nyelv!C29,Nyelv!D31,Nyelv!E29)</f>
        <v>10. Befektetett pénzügyi eszközök értékelési különbözete</v>
      </c>
      <c r="C39" s="212">
        <f>Import_M!D30</f>
        <v>0</v>
      </c>
      <c r="D39" s="212">
        <f>Import_M!E30</f>
        <v>0</v>
      </c>
      <c r="E39" s="213">
        <f>Import_M!F30</f>
        <v>0</v>
      </c>
      <c r="G39" s="203"/>
      <c r="H39" s="203"/>
      <c r="I39" s="203"/>
    </row>
    <row r="40" spans="1:9" ht="15.6" x14ac:dyDescent="0.3">
      <c r="A40" s="214">
        <v>29</v>
      </c>
      <c r="B40" s="215" t="str">
        <f>CHOOSE(Tartalom!$G$3,Nyelv!B30,Nyelv!C30,Nyelv!D32,Nyelv!E30)</f>
        <v>B. Forgóeszközök (30.+37.+46.+53)</v>
      </c>
      <c r="C40" s="216">
        <f>Import_M!D31</f>
        <v>0</v>
      </c>
      <c r="D40" s="217">
        <f>Import_M!E31</f>
        <v>0</v>
      </c>
      <c r="E40" s="218">
        <f>Import_M!F31</f>
        <v>0</v>
      </c>
      <c r="G40" s="203"/>
      <c r="H40" s="203"/>
      <c r="I40" s="203"/>
    </row>
    <row r="41" spans="1:9" ht="15.6" x14ac:dyDescent="0.3">
      <c r="A41" s="214">
        <v>30</v>
      </c>
      <c r="B41" s="219" t="str">
        <f>CHOOSE(Tartalom!$G$3,Nyelv!B31,Nyelv!C31,Nyelv!D33,Nyelv!E31)</f>
        <v>I. KÉSZLETEK (31-36. sorok)</v>
      </c>
      <c r="C41" s="216">
        <f>Import_M!D32</f>
        <v>0</v>
      </c>
      <c r="D41" s="217">
        <f>Import_M!E32</f>
        <v>0</v>
      </c>
      <c r="E41" s="218">
        <f>Import_M!F32</f>
        <v>0</v>
      </c>
      <c r="G41" s="203"/>
      <c r="H41" s="203"/>
      <c r="I41" s="203"/>
    </row>
    <row r="42" spans="1:9" ht="15.6" x14ac:dyDescent="0.3">
      <c r="A42" s="198">
        <v>31</v>
      </c>
      <c r="B42" s="220" t="str">
        <f>CHOOSE(Tartalom!$G$3,Nyelv!B32,Nyelv!C32,Nyelv!D34,Nyelv!E32)</f>
        <v>1. Anyagok</v>
      </c>
      <c r="C42" s="200">
        <f>Import_M!D33</f>
        <v>0</v>
      </c>
      <c r="D42" s="201">
        <f>Import_M!E33</f>
        <v>0</v>
      </c>
      <c r="E42" s="202">
        <f>Import_M!F33</f>
        <v>0</v>
      </c>
      <c r="G42" s="203"/>
      <c r="H42" s="203"/>
      <c r="I42" s="203"/>
    </row>
    <row r="43" spans="1:9" ht="15.6" x14ac:dyDescent="0.3">
      <c r="A43" s="198">
        <v>32</v>
      </c>
      <c r="B43" s="220" t="str">
        <f>CHOOSE(Tartalom!$G$3,Nyelv!B33,Nyelv!C33,Nyelv!D35,Nyelv!E33)</f>
        <v>2. Befejezetlen termelés és félkész termékek</v>
      </c>
      <c r="C43" s="200">
        <f>Import_M!D34</f>
        <v>0</v>
      </c>
      <c r="D43" s="201">
        <f>Import_M!E34</f>
        <v>0</v>
      </c>
      <c r="E43" s="202">
        <f>Import_M!F34</f>
        <v>0</v>
      </c>
      <c r="G43" s="203"/>
      <c r="H43" s="203"/>
      <c r="I43" s="203"/>
    </row>
    <row r="44" spans="1:9" ht="15.6" x14ac:dyDescent="0.3">
      <c r="A44" s="198">
        <v>33</v>
      </c>
      <c r="B44" s="220" t="str">
        <f>CHOOSE(Tartalom!$G$3,Nyelv!B34,Nyelv!C34,Nyelv!D36,Nyelv!E34)</f>
        <v>3. Növendék-, hízó- és egyéb állatok</v>
      </c>
      <c r="C44" s="201">
        <f>Import_M!D35</f>
        <v>0</v>
      </c>
      <c r="D44" s="201">
        <f>Import_M!E35</f>
        <v>0</v>
      </c>
      <c r="E44" s="205">
        <f>Import_M!F35</f>
        <v>0</v>
      </c>
      <c r="G44" s="203"/>
      <c r="H44" s="203"/>
      <c r="I44" s="203"/>
    </row>
    <row r="45" spans="1:9" ht="15.6" x14ac:dyDescent="0.3">
      <c r="A45" s="198">
        <v>34</v>
      </c>
      <c r="B45" s="220" t="str">
        <f>CHOOSE(Tartalom!$G$3,Nyelv!B35,Nyelv!C35,Nyelv!D37,Nyelv!E35)</f>
        <v>4. Késztermékek</v>
      </c>
      <c r="C45" s="200">
        <f>Import_M!D36</f>
        <v>0</v>
      </c>
      <c r="D45" s="201">
        <f>Import_M!E36</f>
        <v>0</v>
      </c>
      <c r="E45" s="202">
        <f>Import_M!F36</f>
        <v>0</v>
      </c>
      <c r="G45" s="203"/>
      <c r="H45" s="203"/>
      <c r="I45" s="203"/>
    </row>
    <row r="46" spans="1:9" ht="15.6" x14ac:dyDescent="0.3">
      <c r="A46" s="198">
        <v>35</v>
      </c>
      <c r="B46" s="220" t="str">
        <f>CHOOSE(Tartalom!$G$3,Nyelv!B36,Nyelv!C36,Nyelv!D38,Nyelv!E36)</f>
        <v>5. Áruk</v>
      </c>
      <c r="C46" s="200">
        <f>Import_M!D37</f>
        <v>0</v>
      </c>
      <c r="D46" s="201">
        <f>Import_M!E37</f>
        <v>0</v>
      </c>
      <c r="E46" s="202">
        <f>Import_M!F37</f>
        <v>0</v>
      </c>
      <c r="G46" s="203"/>
      <c r="H46" s="203"/>
      <c r="I46" s="203"/>
    </row>
    <row r="47" spans="1:9" ht="15.6" x14ac:dyDescent="0.3">
      <c r="A47" s="198">
        <v>36</v>
      </c>
      <c r="B47" s="220" t="str">
        <f>CHOOSE(Tartalom!$G$3,Nyelv!B37,Nyelv!C37,Nyelv!D39,Nyelv!E37)</f>
        <v>6. Készletekre adott előlegek</v>
      </c>
      <c r="C47" s="200">
        <f>Import_M!D38</f>
        <v>0</v>
      </c>
      <c r="D47" s="201">
        <f>Import_M!E38</f>
        <v>0</v>
      </c>
      <c r="E47" s="202">
        <f>Import_M!F38</f>
        <v>0</v>
      </c>
      <c r="G47" s="203"/>
      <c r="H47" s="203"/>
      <c r="I47" s="203"/>
    </row>
    <row r="48" spans="1:9" ht="15.6" x14ac:dyDescent="0.3">
      <c r="A48" s="198">
        <v>37</v>
      </c>
      <c r="B48" s="221" t="str">
        <f>CHOOSE(Tartalom!$G$3,Nyelv!B38,Nyelv!C38,Nyelv!D40,Nyelv!E38)</f>
        <v>II. KÖVETELÉSEK (38.-45.sorok)</v>
      </c>
      <c r="C48" s="207">
        <f>Import_M!D39</f>
        <v>0</v>
      </c>
      <c r="D48" s="208">
        <f>Import_M!E39</f>
        <v>0</v>
      </c>
      <c r="E48" s="209">
        <f>Import_M!F39</f>
        <v>0</v>
      </c>
      <c r="G48" s="203"/>
      <c r="H48" s="203"/>
      <c r="I48" s="203"/>
    </row>
    <row r="49" spans="1:9" ht="15.6" x14ac:dyDescent="0.3">
      <c r="A49" s="198">
        <v>38</v>
      </c>
      <c r="B49" s="220" t="str">
        <f>CHOOSE(Tartalom!$G$3,Nyelv!B39,Nyelv!C39,Nyelv!D42,Nyelv!E39)</f>
        <v>1. Követelések áruszállításból és szolgáltatásból (vevők)</v>
      </c>
      <c r="C49" s="200">
        <f>Import_M!D40</f>
        <v>0</v>
      </c>
      <c r="D49" s="201">
        <f>Import_M!E40</f>
        <v>0</v>
      </c>
      <c r="E49" s="202">
        <f>Import_M!F40</f>
        <v>0</v>
      </c>
      <c r="G49" s="203"/>
      <c r="H49" s="203"/>
      <c r="I49" s="203"/>
    </row>
    <row r="50" spans="1:9" ht="15.6" x14ac:dyDescent="0.3">
      <c r="A50" s="198">
        <v>39</v>
      </c>
      <c r="B50" s="220" t="str">
        <f>CHOOSE(Tartalom!$G$3,Nyelv!B40,Nyelv!C40,Nyelv!D43,Nyelv!E40)</f>
        <v>2. Követelések kapcsolt vállalkozással szemben</v>
      </c>
      <c r="C50" s="201">
        <f>Import_M!D41</f>
        <v>0</v>
      </c>
      <c r="D50" s="201">
        <f>Import_M!E41</f>
        <v>0</v>
      </c>
      <c r="E50" s="205">
        <f>Import_M!F41</f>
        <v>0</v>
      </c>
      <c r="G50" s="203"/>
      <c r="H50" s="203"/>
      <c r="I50" s="203"/>
    </row>
    <row r="51" spans="1:9" ht="27.6" x14ac:dyDescent="0.3">
      <c r="A51" s="198">
        <v>40</v>
      </c>
      <c r="B51" s="220" t="str">
        <f>CHOOSE(Tartalom!$G$3,Nyelv!B41,Nyelv!C41,Nyelv!D44,Nyelv!E41)</f>
        <v>3. Követelések jelentős tulajdoni részesedési viszonyban lévő vállalkozással szemben</v>
      </c>
      <c r="C51" s="201">
        <f>Import_M!D42</f>
        <v>0</v>
      </c>
      <c r="D51" s="201">
        <f>Import_M!E42</f>
        <v>0</v>
      </c>
      <c r="E51" s="205">
        <f>Import_M!F42</f>
        <v>0</v>
      </c>
      <c r="G51" s="203"/>
      <c r="H51" s="203"/>
      <c r="I51" s="203"/>
    </row>
    <row r="52" spans="1:9" ht="27.6" x14ac:dyDescent="0.3">
      <c r="A52" s="198">
        <v>41</v>
      </c>
      <c r="B52" s="220" t="str">
        <f>CHOOSE(Tartalom!$G$3,Nyelv!B42,Nyelv!C42,Nyelv!D45,Nyelv!E42)</f>
        <v>4. Követelések egyéb részesedési viszonyban lévő vállalkozással szemben</v>
      </c>
      <c r="C52" s="201">
        <f>Import_M!D43</f>
        <v>0</v>
      </c>
      <c r="D52" s="201">
        <f>Import_M!E43</f>
        <v>0</v>
      </c>
      <c r="E52" s="205">
        <f>Import_M!F43</f>
        <v>0</v>
      </c>
      <c r="G52" s="203"/>
      <c r="H52" s="203"/>
      <c r="I52" s="203"/>
    </row>
    <row r="53" spans="1:9" ht="15.6" x14ac:dyDescent="0.3">
      <c r="A53" s="198">
        <v>42</v>
      </c>
      <c r="B53" s="220" t="str">
        <f>CHOOSE(Tartalom!$G$3,Nyelv!B43,Nyelv!C43,Nyelv!D46,Nyelv!E43)</f>
        <v>5. Váltókövetelések</v>
      </c>
      <c r="C53" s="201">
        <f>Import_M!D44</f>
        <v>0</v>
      </c>
      <c r="D53" s="201">
        <f>Import_M!E44</f>
        <v>0</v>
      </c>
      <c r="E53" s="205">
        <f>Import_M!F44</f>
        <v>0</v>
      </c>
      <c r="G53" s="203"/>
      <c r="H53" s="203"/>
      <c r="I53" s="203"/>
    </row>
    <row r="54" spans="1:9" ht="15.6" x14ac:dyDescent="0.3">
      <c r="A54" s="198">
        <v>43</v>
      </c>
      <c r="B54" s="220" t="str">
        <f>CHOOSE(Tartalom!$G$3,Nyelv!B44,Nyelv!C44,Nyelv!D47,Nyelv!E44)</f>
        <v>6. Egyéb követelések</v>
      </c>
      <c r="C54" s="200">
        <f>Import_M!D45</f>
        <v>0</v>
      </c>
      <c r="D54" s="201">
        <f>Import_M!E45</f>
        <v>0</v>
      </c>
      <c r="E54" s="202">
        <f>Import_M!F45</f>
        <v>0</v>
      </c>
      <c r="G54" s="203"/>
      <c r="H54" s="203"/>
      <c r="I54" s="203"/>
    </row>
    <row r="55" spans="1:9" ht="15.6" x14ac:dyDescent="0.3">
      <c r="A55" s="198">
        <v>44</v>
      </c>
      <c r="B55" s="220" t="str">
        <f>CHOOSE(Tartalom!$G$3,Nyelv!B45,Nyelv!C45,Nyelv!D48,Nyelv!E45)</f>
        <v>7. Követelések értékelési különbözete</v>
      </c>
      <c r="C55" s="201">
        <f>Import_M!D46</f>
        <v>0</v>
      </c>
      <c r="D55" s="201">
        <f>Import_M!E46</f>
        <v>0</v>
      </c>
      <c r="E55" s="205">
        <f>Import_M!F46</f>
        <v>0</v>
      </c>
      <c r="G55" s="203"/>
      <c r="H55" s="203"/>
      <c r="I55" s="203"/>
    </row>
    <row r="56" spans="1:9" ht="15.6" x14ac:dyDescent="0.3">
      <c r="A56" s="198">
        <v>45</v>
      </c>
      <c r="B56" s="220" t="str">
        <f>CHOOSE(Tartalom!$G$3,Nyelv!B46,Nyelv!C46,Nyelv!D50,Nyelv!E46)</f>
        <v>8. Származékos ügyletek pozitív értékelési különbözete</v>
      </c>
      <c r="C56" s="201">
        <f>Import_M!D47</f>
        <v>0</v>
      </c>
      <c r="D56" s="201">
        <f>Import_M!E47</f>
        <v>0</v>
      </c>
      <c r="E56" s="205">
        <f>Import_M!F47</f>
        <v>0</v>
      </c>
      <c r="G56" s="203"/>
      <c r="H56" s="203"/>
      <c r="I56" s="203"/>
    </row>
    <row r="57" spans="1:9" ht="15.6" x14ac:dyDescent="0.3">
      <c r="A57" s="198">
        <v>46</v>
      </c>
      <c r="B57" s="221" t="str">
        <f>CHOOSE(Tartalom!$G$3,Nyelv!B47,Nyelv!C47,Nyelv!D51,Nyelv!E47)</f>
        <v>III. ÉRTÉKPAPÍROK (47.-52. sorok)</v>
      </c>
      <c r="C57" s="207">
        <f>Import_M!D48</f>
        <v>0</v>
      </c>
      <c r="D57" s="208">
        <f>Import_M!E48</f>
        <v>0</v>
      </c>
      <c r="E57" s="209">
        <f>Import_M!F48</f>
        <v>0</v>
      </c>
      <c r="G57" s="203"/>
      <c r="H57" s="203"/>
      <c r="I57" s="203"/>
    </row>
    <row r="58" spans="1:9" ht="15.6" x14ac:dyDescent="0.3">
      <c r="A58" s="198">
        <v>47</v>
      </c>
      <c r="B58" s="220" t="str">
        <f>CHOOSE(Tartalom!$G$3,Nyelv!B48,Nyelv!C48,Nyelv!D52,Nyelv!E48)</f>
        <v>1. Részesedés kapcsolt vállalkozásban</v>
      </c>
      <c r="C58" s="201">
        <f>Import_M!D49</f>
        <v>0</v>
      </c>
      <c r="D58" s="201">
        <f>Import_M!E49</f>
        <v>0</v>
      </c>
      <c r="E58" s="205">
        <f>Import_M!F49</f>
        <v>0</v>
      </c>
      <c r="G58" s="203"/>
      <c r="H58" s="203"/>
      <c r="I58" s="203"/>
    </row>
    <row r="59" spans="1:9" ht="15.6" x14ac:dyDescent="0.3">
      <c r="A59" s="198">
        <v>48</v>
      </c>
      <c r="B59" s="220" t="str">
        <f>CHOOSE(Tartalom!$G$3,Nyelv!B49,Nyelv!C49,Nyelv!D53,Nyelv!E49)</f>
        <v>2. Jelentős tulajdoni részesedés</v>
      </c>
      <c r="C59" s="201">
        <f>Import_M!D50</f>
        <v>0</v>
      </c>
      <c r="D59" s="201">
        <f>Import_M!E50</f>
        <v>0</v>
      </c>
      <c r="E59" s="205">
        <f>Import_M!F50</f>
        <v>0</v>
      </c>
      <c r="G59" s="203"/>
      <c r="H59" s="203"/>
      <c r="I59" s="203"/>
    </row>
    <row r="60" spans="1:9" ht="15.6" x14ac:dyDescent="0.3">
      <c r="A60" s="198">
        <v>49</v>
      </c>
      <c r="B60" s="220" t="str">
        <f>CHOOSE(Tartalom!$G$3,Nyelv!B50,Nyelv!C50,Nyelv!D54,Nyelv!E50)</f>
        <v>3. Egyéb részesedés</v>
      </c>
      <c r="C60" s="201">
        <f>Import_M!D51</f>
        <v>0</v>
      </c>
      <c r="D60" s="201">
        <f>Import_M!E51</f>
        <v>0</v>
      </c>
      <c r="E60" s="205">
        <f>Import_M!F51</f>
        <v>0</v>
      </c>
      <c r="G60" s="203"/>
      <c r="H60" s="203"/>
      <c r="I60" s="203"/>
    </row>
    <row r="61" spans="1:9" ht="15.6" x14ac:dyDescent="0.3">
      <c r="A61" s="198">
        <v>50</v>
      </c>
      <c r="B61" s="220" t="str">
        <f>CHOOSE(Tartalom!$G$3,Nyelv!B51,Nyelv!C51,Nyelv!D55,Nyelv!E51)</f>
        <v>4. Saját részvények, saját üzletrészek</v>
      </c>
      <c r="C61" s="200">
        <f>Import_M!D52</f>
        <v>0</v>
      </c>
      <c r="D61" s="201">
        <f>Import_M!E52</f>
        <v>0</v>
      </c>
      <c r="E61" s="205">
        <f>Import_M!F52</f>
        <v>0</v>
      </c>
      <c r="G61" s="203"/>
      <c r="H61" s="203"/>
      <c r="I61" s="203"/>
    </row>
    <row r="62" spans="1:9" ht="15.6" x14ac:dyDescent="0.3">
      <c r="A62" s="198">
        <v>51</v>
      </c>
      <c r="B62" s="220" t="str">
        <f>CHOOSE(Tartalom!$G$3,Nyelv!B52,Nyelv!C52,Nyelv!D56,Nyelv!E52)</f>
        <v>5. Forgatási célú hitelviszonyt megtestesítő értékpapírok</v>
      </c>
      <c r="C62" s="200">
        <f>Import_M!D53</f>
        <v>0</v>
      </c>
      <c r="D62" s="201">
        <f>Import_M!E53</f>
        <v>0</v>
      </c>
      <c r="E62" s="202">
        <f>Import_M!F53</f>
        <v>0</v>
      </c>
      <c r="G62" s="203"/>
      <c r="H62" s="203"/>
      <c r="I62" s="203"/>
    </row>
    <row r="63" spans="1:9" ht="15.6" x14ac:dyDescent="0.3">
      <c r="A63" s="198">
        <v>52</v>
      </c>
      <c r="B63" s="220" t="str">
        <f>CHOOSE(Tartalom!$G$3,Nyelv!B53,Nyelv!C53,Nyelv!D57,Nyelv!E53)</f>
        <v>6. Értékpapírok értékelési különbözete</v>
      </c>
      <c r="C63" s="201">
        <f>Import_M!D54</f>
        <v>0</v>
      </c>
      <c r="D63" s="201">
        <f>Import_M!E54</f>
        <v>0</v>
      </c>
      <c r="E63" s="205">
        <f>Import_M!F54</f>
        <v>0</v>
      </c>
      <c r="G63" s="203"/>
      <c r="H63" s="203"/>
      <c r="I63" s="203"/>
    </row>
    <row r="64" spans="1:9" ht="15.6" x14ac:dyDescent="0.3">
      <c r="A64" s="198">
        <v>53</v>
      </c>
      <c r="B64" s="221" t="str">
        <f>CHOOSE(Tartalom!$G$3,Nyelv!B54,Nyelv!C54,Nyelv!D58,Nyelv!E54)</f>
        <v>IV. PÉNZESZKÖZÖK (54.-55.sorok)</v>
      </c>
      <c r="C64" s="207">
        <f>Import_M!D55</f>
        <v>0</v>
      </c>
      <c r="D64" s="208">
        <f>Import_M!E55</f>
        <v>0</v>
      </c>
      <c r="E64" s="209">
        <f>Import_M!F55</f>
        <v>0</v>
      </c>
      <c r="G64" s="203"/>
      <c r="H64" s="203"/>
      <c r="I64" s="203"/>
    </row>
    <row r="65" spans="1:9" ht="15.6" x14ac:dyDescent="0.3">
      <c r="A65" s="198">
        <v>54</v>
      </c>
      <c r="B65" s="220" t="str">
        <f>CHOOSE(Tartalom!$G$3,Nyelv!B55,Nyelv!C55,Nyelv!D59,Nyelv!E55)</f>
        <v>1. Pénztár, csekkek</v>
      </c>
      <c r="C65" s="200">
        <f>Import_M!D56</f>
        <v>0</v>
      </c>
      <c r="D65" s="201">
        <f>Import_M!E56</f>
        <v>0</v>
      </c>
      <c r="E65" s="202">
        <f>Import_M!F56</f>
        <v>0</v>
      </c>
      <c r="G65" s="203"/>
      <c r="H65" s="203"/>
      <c r="I65" s="203"/>
    </row>
    <row r="66" spans="1:9" ht="15.6" x14ac:dyDescent="0.3">
      <c r="A66" s="198">
        <v>55</v>
      </c>
      <c r="B66" s="220" t="str">
        <f>CHOOSE(Tartalom!$G$3,Nyelv!B56,Nyelv!C56,Nyelv!D60,Nyelv!E56)</f>
        <v>2. Bankbetétek</v>
      </c>
      <c r="C66" s="200">
        <f>Import_M!D57</f>
        <v>0</v>
      </c>
      <c r="D66" s="201">
        <f>Import_M!E57</f>
        <v>0</v>
      </c>
      <c r="E66" s="202">
        <f>Import_M!F57</f>
        <v>0</v>
      </c>
      <c r="G66" s="203"/>
      <c r="H66" s="203"/>
      <c r="I66" s="203"/>
    </row>
    <row r="67" spans="1:9" ht="15.6" x14ac:dyDescent="0.3">
      <c r="A67" s="198">
        <v>56</v>
      </c>
      <c r="B67" s="221" t="str">
        <f>CHOOSE(Tartalom!$G$3,Nyelv!B57,Nyelv!C57,Nyelv!D61,Nyelv!E57)</f>
        <v>C. Aktív időbeli elhatárolások (57.-59.sorok)</v>
      </c>
      <c r="C67" s="207">
        <f>Import_M!D58</f>
        <v>0</v>
      </c>
      <c r="D67" s="208">
        <f>Import_M!E58</f>
        <v>0</v>
      </c>
      <c r="E67" s="209">
        <f>Import_M!F58</f>
        <v>0</v>
      </c>
      <c r="G67" s="203"/>
      <c r="H67" s="203"/>
      <c r="I67" s="203"/>
    </row>
    <row r="68" spans="1:9" ht="15.6" x14ac:dyDescent="0.3">
      <c r="A68" s="198">
        <v>57</v>
      </c>
      <c r="B68" s="220" t="str">
        <f>CHOOSE(Tartalom!$G$3,Nyelv!B58,Nyelv!C58,Nyelv!D62,Nyelv!E58)</f>
        <v>1. Bevételek aktív időbeli elhatárolása</v>
      </c>
      <c r="C68" s="200">
        <f>Import_M!D59</f>
        <v>0</v>
      </c>
      <c r="D68" s="201">
        <f>Import_M!E59</f>
        <v>0</v>
      </c>
      <c r="E68" s="202">
        <f>Import_M!F59</f>
        <v>0</v>
      </c>
      <c r="G68" s="203"/>
      <c r="H68" s="203"/>
      <c r="I68" s="203"/>
    </row>
    <row r="69" spans="1:9" ht="15.6" x14ac:dyDescent="0.3">
      <c r="A69" s="198">
        <v>58</v>
      </c>
      <c r="B69" s="220" t="str">
        <f>CHOOSE(Tartalom!$G$3,Nyelv!B59,Nyelv!C59,Nyelv!D63,Nyelv!E59)</f>
        <v>2. Költségek, ráfordítások aktív időbeli elhatárolása</v>
      </c>
      <c r="C69" s="200">
        <f>Import_M!D60</f>
        <v>0</v>
      </c>
      <c r="D69" s="201">
        <f>Import_M!E60</f>
        <v>0</v>
      </c>
      <c r="E69" s="202">
        <f>Import_M!F60</f>
        <v>0</v>
      </c>
      <c r="G69" s="203"/>
      <c r="H69" s="203"/>
      <c r="I69" s="203"/>
    </row>
    <row r="70" spans="1:9" ht="15.6" x14ac:dyDescent="0.3">
      <c r="A70" s="198">
        <v>59</v>
      </c>
      <c r="B70" s="220" t="str">
        <f>CHOOSE(Tartalom!$G$3,Nyelv!B60,Nyelv!C60,Nyelv!D64,Nyelv!E60)</f>
        <v>3. Halasztott ráfordítások</v>
      </c>
      <c r="C70" s="201">
        <f>Import_M!D61</f>
        <v>0</v>
      </c>
      <c r="D70" s="201">
        <f>Import_M!E61</f>
        <v>0</v>
      </c>
      <c r="E70" s="205">
        <f>Import_M!F61</f>
        <v>0</v>
      </c>
      <c r="G70" s="203"/>
      <c r="H70" s="203"/>
      <c r="I70" s="203"/>
    </row>
    <row r="71" spans="1:9" ht="15.6" x14ac:dyDescent="0.3">
      <c r="A71" s="210">
        <v>60</v>
      </c>
      <c r="B71" s="222" t="str">
        <f>CHOOSE(Tartalom!$G$3,Nyelv!B61,Nyelv!C61,Nyelv!D65,Nyelv!E61)</f>
        <v>ESZKÖZÖK összesen  (1.+29.+56)</v>
      </c>
      <c r="C71" s="223">
        <f>Import_M!D62</f>
        <v>0</v>
      </c>
      <c r="D71" s="224">
        <f>Import_M!E62</f>
        <v>0</v>
      </c>
      <c r="E71" s="225">
        <f>Import_M!F62</f>
        <v>0</v>
      </c>
      <c r="G71" s="203"/>
      <c r="H71" s="203"/>
      <c r="I71" s="203"/>
    </row>
    <row r="72" spans="1:9" ht="15.6" x14ac:dyDescent="0.3">
      <c r="A72" s="193">
        <v>61</v>
      </c>
      <c r="B72" s="194" t="str">
        <f>CHOOSE(Tartalom!$G$3,Nyelv!B62,Nyelv!C62,Nyelv!D66,Nyelv!E62)</f>
        <v>D. Saját tőke  (62.+64.+65.+66.+67+68+71.)</v>
      </c>
      <c r="C72" s="226">
        <f>Import_M!D63</f>
        <v>0</v>
      </c>
      <c r="D72" s="196">
        <f>Import_M!E63</f>
        <v>0</v>
      </c>
      <c r="E72" s="197">
        <f>Import_M!F63</f>
        <v>0</v>
      </c>
      <c r="G72" s="203"/>
      <c r="H72" s="203"/>
      <c r="I72" s="203"/>
    </row>
    <row r="73" spans="1:9" ht="15.6" x14ac:dyDescent="0.3">
      <c r="A73" s="198">
        <v>62</v>
      </c>
      <c r="B73" s="204" t="str">
        <f>CHOOSE(Tartalom!$G$3,Nyelv!B63,Nyelv!C63,Nyelv!D67,Nyelv!E63)</f>
        <v>I. JEGYZETT TŐKE</v>
      </c>
      <c r="C73" s="200">
        <f>Import_M!D64</f>
        <v>0</v>
      </c>
      <c r="D73" s="201">
        <f>Import_M!E64</f>
        <v>0</v>
      </c>
      <c r="E73" s="202">
        <f>Import_M!F64</f>
        <v>0</v>
      </c>
      <c r="G73" s="203"/>
      <c r="H73" s="203"/>
      <c r="I73" s="203"/>
    </row>
    <row r="74" spans="1:9" ht="15.6" x14ac:dyDescent="0.3">
      <c r="A74" s="198">
        <v>63</v>
      </c>
      <c r="B74" s="204" t="str">
        <f>CHOOSE(Tartalom!$G$3,Nyelv!B64,Nyelv!C64,Nyelv!D68,Nyelv!E64)</f>
        <v>Ebből: visszavásárolt tulajdoni részesedés névértéken</v>
      </c>
      <c r="C74" s="200">
        <f>Import_M!D65</f>
        <v>0</v>
      </c>
      <c r="D74" s="201">
        <f>Import_M!E65</f>
        <v>0</v>
      </c>
      <c r="E74" s="205">
        <f>Import_M!F65</f>
        <v>0</v>
      </c>
      <c r="G74" s="203"/>
      <c r="H74" s="203"/>
      <c r="I74" s="203"/>
    </row>
    <row r="75" spans="1:9" ht="15.6" x14ac:dyDescent="0.3">
      <c r="A75" s="198">
        <v>64</v>
      </c>
      <c r="B75" s="204" t="str">
        <f>CHOOSE(Tartalom!$G$3,Nyelv!B65,Nyelv!C65,Nyelv!D69,Nyelv!E65)</f>
        <v>II. JEGYZETT DE MÉG BE NEM FIZETETT TŐKE (-)</v>
      </c>
      <c r="C75" s="201">
        <f>Import_M!D66</f>
        <v>0</v>
      </c>
      <c r="D75" s="201">
        <f>Import_M!E66</f>
        <v>0</v>
      </c>
      <c r="E75" s="205">
        <f>Import_M!F66</f>
        <v>0</v>
      </c>
      <c r="G75" s="203"/>
      <c r="H75" s="203"/>
      <c r="I75" s="203"/>
    </row>
    <row r="76" spans="1:9" ht="15.6" x14ac:dyDescent="0.3">
      <c r="A76" s="198">
        <v>65</v>
      </c>
      <c r="B76" s="204" t="str">
        <f>CHOOSE(Tartalom!$G$3,Nyelv!B66,Nyelv!C66,Nyelv!D70,Nyelv!E66)</f>
        <v>III. TŐKETARTALÉK</v>
      </c>
      <c r="C76" s="200">
        <f>Import_M!D67</f>
        <v>0</v>
      </c>
      <c r="D76" s="201">
        <f>Import_M!E67</f>
        <v>0</v>
      </c>
      <c r="E76" s="202">
        <f>Import_M!F67</f>
        <v>0</v>
      </c>
      <c r="G76" s="203"/>
      <c r="H76" s="203"/>
      <c r="I76" s="203"/>
    </row>
    <row r="77" spans="1:9" ht="15.6" x14ac:dyDescent="0.3">
      <c r="A77" s="198">
        <v>66</v>
      </c>
      <c r="B77" s="204" t="str">
        <f>CHOOSE(Tartalom!$G$3,Nyelv!B67,Nyelv!C67,Nyelv!D71,Nyelv!E67)</f>
        <v>IV. EREDMÉNYTARTALÉK</v>
      </c>
      <c r="C77" s="200">
        <f>Import_M!D68</f>
        <v>0</v>
      </c>
      <c r="D77" s="201">
        <f>Import_M!E68</f>
        <v>0</v>
      </c>
      <c r="E77" s="202">
        <f>Import_M!F68</f>
        <v>0</v>
      </c>
      <c r="G77" s="203"/>
      <c r="H77" s="203"/>
      <c r="I77" s="203"/>
    </row>
    <row r="78" spans="1:9" ht="15.6" x14ac:dyDescent="0.3">
      <c r="A78" s="198">
        <v>67</v>
      </c>
      <c r="B78" s="204" t="str">
        <f>CHOOSE(Tartalom!$G$3,Nyelv!B68,Nyelv!C68,Nyelv!D72,Nyelv!E68)</f>
        <v>V. LEKÖTÖTT TARTALÉK</v>
      </c>
      <c r="C78" s="200">
        <f>Import_M!D69</f>
        <v>0</v>
      </c>
      <c r="D78" s="201">
        <f>Import_M!E69</f>
        <v>0</v>
      </c>
      <c r="E78" s="202">
        <f>Import_M!F69</f>
        <v>0</v>
      </c>
      <c r="G78" s="203"/>
      <c r="H78" s="203"/>
      <c r="I78" s="203"/>
    </row>
    <row r="79" spans="1:9" ht="15.6" x14ac:dyDescent="0.3">
      <c r="A79" s="198">
        <v>68</v>
      </c>
      <c r="B79" s="204" t="str">
        <f>CHOOSE(Tartalom!$G$3,Nyelv!B69,Nyelv!C69,Nyelv!D73,Nyelv!E69)</f>
        <v>VI. ÉRTÉKELÉSI TARTALÉK</v>
      </c>
      <c r="C79" s="201">
        <f>Import_M!D70</f>
        <v>0</v>
      </c>
      <c r="D79" s="201">
        <f>Import_M!E70</f>
        <v>0</v>
      </c>
      <c r="E79" s="205">
        <f>Import_M!F70</f>
        <v>0</v>
      </c>
      <c r="G79" s="203"/>
      <c r="H79" s="203"/>
      <c r="I79" s="203"/>
    </row>
    <row r="80" spans="1:9" ht="15.6" x14ac:dyDescent="0.3">
      <c r="A80" s="198">
        <v>69</v>
      </c>
      <c r="B80" s="204" t="str">
        <f>CHOOSE(Tartalom!$G$3,Nyelv!B70,Nyelv!C70,Nyelv!D74,Nyelv!E70)</f>
        <v>1. Értékhelyesbítés értékelési tartaléka</v>
      </c>
      <c r="C80" s="201">
        <f>Import_M!D71</f>
        <v>0</v>
      </c>
      <c r="D80" s="201">
        <f>Import_M!E71</f>
        <v>0</v>
      </c>
      <c r="E80" s="205">
        <f>Import_M!F71</f>
        <v>0</v>
      </c>
      <c r="G80" s="203"/>
      <c r="H80" s="203"/>
      <c r="I80" s="203"/>
    </row>
    <row r="81" spans="1:9" ht="15.6" x14ac:dyDescent="0.3">
      <c r="A81" s="198">
        <v>70</v>
      </c>
      <c r="B81" s="204" t="str">
        <f>CHOOSE(Tartalom!$G$3,Nyelv!B71,Nyelv!C71,Nyelv!D75,Nyelv!E71)</f>
        <v>2. Valós értékelés értékelési tartaléka</v>
      </c>
      <c r="C81" s="201">
        <f>Import_M!D72</f>
        <v>0</v>
      </c>
      <c r="D81" s="201">
        <f>Import_M!E72</f>
        <v>0</v>
      </c>
      <c r="E81" s="205">
        <f>Import_M!F72</f>
        <v>0</v>
      </c>
      <c r="G81" s="203"/>
      <c r="H81" s="203"/>
      <c r="I81" s="203"/>
    </row>
    <row r="82" spans="1:9" ht="15.6" x14ac:dyDescent="0.3">
      <c r="A82" s="198">
        <v>71</v>
      </c>
      <c r="B82" s="204" t="str">
        <f>CHOOSE(Tartalom!$G$3,Nyelv!B72,Nyelv!C72,Nyelv!D76,Nyelv!E72)</f>
        <v>VII. ADÓZOTT EREDMÉNY</v>
      </c>
      <c r="C82" s="200">
        <f>Import_M!D73</f>
        <v>0</v>
      </c>
      <c r="D82" s="201">
        <f>Import_M!E73</f>
        <v>0</v>
      </c>
      <c r="E82" s="202">
        <f>Import_M!F73</f>
        <v>0</v>
      </c>
      <c r="G82" s="203"/>
      <c r="H82" s="203"/>
      <c r="I82" s="203"/>
    </row>
    <row r="83" spans="1:9" ht="15.6" x14ac:dyDescent="0.3">
      <c r="A83" s="198">
        <v>72</v>
      </c>
      <c r="B83" s="199" t="str">
        <f>CHOOSE(Tartalom!$G$3,Nyelv!B73,Nyelv!C73,Nyelv!D77,Nyelv!E73)</f>
        <v>E. Céltartalékok  (73-75)</v>
      </c>
      <c r="C83" s="208">
        <f>Import_M!D74</f>
        <v>0</v>
      </c>
      <c r="D83" s="208">
        <f>Import_M!E74</f>
        <v>0</v>
      </c>
      <c r="E83" s="227">
        <f>Import_M!F74</f>
        <v>0</v>
      </c>
      <c r="G83" s="203"/>
      <c r="H83" s="203"/>
      <c r="I83" s="203"/>
    </row>
    <row r="84" spans="1:9" ht="15.6" x14ac:dyDescent="0.3">
      <c r="A84" s="198">
        <v>73</v>
      </c>
      <c r="B84" s="204" t="str">
        <f>CHOOSE(Tartalom!$G$3,Nyelv!B74,Nyelv!C74,Nyelv!D78,Nyelv!E74)</f>
        <v>1. Céltartalék a várható kötelezettségekre</v>
      </c>
      <c r="C84" s="208">
        <f>Import_M!D75</f>
        <v>0</v>
      </c>
      <c r="D84" s="208">
        <f>Import_M!E75</f>
        <v>0</v>
      </c>
      <c r="E84" s="227">
        <f>Import_M!F75</f>
        <v>0</v>
      </c>
      <c r="G84" s="203"/>
      <c r="H84" s="203"/>
      <c r="I84" s="203"/>
    </row>
    <row r="85" spans="1:9" ht="15.6" x14ac:dyDescent="0.3">
      <c r="A85" s="198">
        <v>74</v>
      </c>
      <c r="B85" s="204" t="str">
        <f>CHOOSE(Tartalom!$G$3,Nyelv!B75,Nyelv!C75,Nyelv!D79,Nyelv!E75)</f>
        <v>2. Céltartalék a jövőbeni költségekre</v>
      </c>
      <c r="C85" s="201">
        <f>Import_M!D76</f>
        <v>0</v>
      </c>
      <c r="D85" s="201">
        <f>Import_M!E76</f>
        <v>0</v>
      </c>
      <c r="E85" s="205">
        <f>Import_M!F76</f>
        <v>0</v>
      </c>
      <c r="G85" s="203"/>
      <c r="H85" s="203"/>
      <c r="I85" s="203"/>
    </row>
    <row r="86" spans="1:9" ht="15.6" x14ac:dyDescent="0.3">
      <c r="A86" s="198">
        <v>75</v>
      </c>
      <c r="B86" s="204" t="str">
        <f>CHOOSE(Tartalom!$G$3,Nyelv!B76,Nyelv!C76,Nyelv!D81,Nyelv!E76)</f>
        <v>3. Egyéb céltartalék</v>
      </c>
      <c r="C86" s="201">
        <f>Import_M!D77</f>
        <v>0</v>
      </c>
      <c r="D86" s="201">
        <f>Import_M!E77</f>
        <v>0</v>
      </c>
      <c r="E86" s="205">
        <f>Import_M!F77</f>
        <v>0</v>
      </c>
      <c r="G86" s="203"/>
      <c r="H86" s="203"/>
      <c r="I86" s="203"/>
    </row>
    <row r="87" spans="1:9" ht="15.6" x14ac:dyDescent="0.3">
      <c r="A87" s="198">
        <v>76</v>
      </c>
      <c r="B87" s="199" t="str">
        <f>CHOOSE(Tartalom!$G$3,Nyelv!B77,Nyelv!C77,Nyelv!D82,Nyelv!E77)</f>
        <v>F. Kötelezettségek  (77.+ 82.+ 92. sor)</v>
      </c>
      <c r="C87" s="207">
        <f>Import_M!D78</f>
        <v>0</v>
      </c>
      <c r="D87" s="228">
        <f>Import_M!E78</f>
        <v>0</v>
      </c>
      <c r="E87" s="209">
        <f>Import_M!F78</f>
        <v>0</v>
      </c>
      <c r="G87" s="203"/>
      <c r="H87" s="203"/>
      <c r="I87" s="203"/>
    </row>
    <row r="88" spans="1:9" ht="15.6" x14ac:dyDescent="0.3">
      <c r="A88" s="198">
        <v>77</v>
      </c>
      <c r="B88" s="199" t="str">
        <f>CHOOSE(Tartalom!$G$3,Nyelv!B78,Nyelv!C78,Nyelv!D83,Nyelv!E78)</f>
        <v>I. HÁTRASOROLT KÖTELEZETTSÉGEK (78.-81. sorok)</v>
      </c>
      <c r="C88" s="229">
        <f>Import_M!D79</f>
        <v>0</v>
      </c>
      <c r="D88" s="229">
        <f>Import_M!E79</f>
        <v>0</v>
      </c>
      <c r="E88" s="230">
        <f>Import_M!F79</f>
        <v>0</v>
      </c>
      <c r="G88" s="203"/>
      <c r="H88" s="203"/>
      <c r="I88" s="203"/>
    </row>
    <row r="89" spans="1:9" ht="15.6" x14ac:dyDescent="0.3">
      <c r="A89" s="198">
        <v>78</v>
      </c>
      <c r="B89" s="204" t="str">
        <f>CHOOSE(Tartalom!$G$3,Nyelv!B79,Nyelv!C79,Nyelv!D84,Nyelv!E79)</f>
        <v>1. Hátrasorolt kötelezettségek kapcsolt vállalkozással szemben</v>
      </c>
      <c r="C89" s="201">
        <f>Import_M!D80</f>
        <v>0</v>
      </c>
      <c r="D89" s="201">
        <f>Import_M!E80</f>
        <v>0</v>
      </c>
      <c r="E89" s="205">
        <f>Import_M!F80</f>
        <v>0</v>
      </c>
      <c r="G89" s="203"/>
      <c r="H89" s="203"/>
      <c r="I89" s="203"/>
    </row>
    <row r="90" spans="1:9" ht="27.6" x14ac:dyDescent="0.3">
      <c r="A90" s="198">
        <v>79</v>
      </c>
      <c r="B90" s="204" t="str">
        <f>CHOOSE(Tartalom!$G$3,Nyelv!B80,Nyelv!C80,Nyelv!D85,Nyelv!E80)</f>
        <v>2. Hátrasorolt kötelezettségek jelentős tulajdoni viszonyban lévő vállalkozással szemben</v>
      </c>
      <c r="C90" s="201">
        <f>Import_M!D81</f>
        <v>0</v>
      </c>
      <c r="D90" s="201">
        <f>Import_M!E81</f>
        <v>0</v>
      </c>
      <c r="E90" s="205">
        <f>Import_M!F81</f>
        <v>0</v>
      </c>
      <c r="G90" s="203"/>
      <c r="H90" s="203"/>
      <c r="I90" s="203"/>
    </row>
    <row r="91" spans="1:9" ht="27.6" x14ac:dyDescent="0.3">
      <c r="A91" s="198">
        <v>80</v>
      </c>
      <c r="B91" s="204" t="str">
        <f>CHOOSE(Tartalom!$G$3,Nyelv!B81,Nyelv!C81,Nyelv!D86,Nyelv!E81)</f>
        <v>3. Hátrasorolt kötelezettségek egyéb részesedési viszonyban lévő vállalkozással szemben</v>
      </c>
      <c r="C91" s="201">
        <f>Import_M!D82</f>
        <v>0</v>
      </c>
      <c r="D91" s="201">
        <f>Import_M!E82</f>
        <v>0</v>
      </c>
      <c r="E91" s="205">
        <f>Import_M!F82</f>
        <v>0</v>
      </c>
      <c r="G91" s="203"/>
      <c r="H91" s="203"/>
      <c r="I91" s="203"/>
    </row>
    <row r="92" spans="1:9" ht="15.6" x14ac:dyDescent="0.3">
      <c r="A92" s="210">
        <v>81</v>
      </c>
      <c r="B92" s="211" t="str">
        <f>CHOOSE(Tartalom!$G$3,Nyelv!B82,Nyelv!C82,Nyelv!D87,Nyelv!E82)</f>
        <v>4. Hátrasorolt kötelezettségek egyéb gazdálkodóval szemben</v>
      </c>
      <c r="C92" s="212">
        <f>Import_M!D83</f>
        <v>0</v>
      </c>
      <c r="D92" s="212">
        <f>Import_M!E83</f>
        <v>0</v>
      </c>
      <c r="E92" s="213">
        <f>Import_M!F83</f>
        <v>0</v>
      </c>
      <c r="G92" s="203"/>
      <c r="H92" s="203"/>
      <c r="I92" s="203"/>
    </row>
    <row r="93" spans="1:9" s="4" customFormat="1" ht="15.6" x14ac:dyDescent="0.3">
      <c r="A93" s="214">
        <v>82</v>
      </c>
      <c r="B93" s="215" t="str">
        <f>CHOOSE(Tartalom!$G$3,Nyelv!B83,Nyelv!C83,Nyelv!D88,Nyelv!E83)</f>
        <v>II. HOSSZÚ LEJÁRATÚ KÖTELEZETTSÉGEK  (83.-91. sorok)</v>
      </c>
      <c r="C93" s="216">
        <f>Import_M!D84</f>
        <v>0</v>
      </c>
      <c r="D93" s="217">
        <f>Import_M!E84</f>
        <v>0</v>
      </c>
      <c r="E93" s="218">
        <f>Import_M!F84</f>
        <v>0</v>
      </c>
      <c r="F93" s="231"/>
      <c r="G93" s="203"/>
      <c r="H93" s="203"/>
      <c r="I93" s="203"/>
    </row>
    <row r="94" spans="1:9" ht="15.6" x14ac:dyDescent="0.3">
      <c r="A94" s="198">
        <v>83</v>
      </c>
      <c r="B94" s="204" t="str">
        <f>CHOOSE(Tartalom!$G$3,Nyelv!B84,Nyelv!C84,Nyelv!D89,Nyelv!E84)</f>
        <v>1. Hosszú lejáratra kapott kölcsönök</v>
      </c>
      <c r="C94" s="201">
        <f>Import_M!D85</f>
        <v>0</v>
      </c>
      <c r="D94" s="201">
        <f>Import_M!E85</f>
        <v>0</v>
      </c>
      <c r="E94" s="205">
        <f>Import_M!F85</f>
        <v>0</v>
      </c>
      <c r="G94" s="203"/>
      <c r="H94" s="203"/>
      <c r="I94" s="203"/>
    </row>
    <row r="95" spans="1:9" ht="15.6" x14ac:dyDescent="0.3">
      <c r="A95" s="198">
        <v>84</v>
      </c>
      <c r="B95" s="204" t="str">
        <f>CHOOSE(Tartalom!$G$3,Nyelv!B85,Nyelv!C85,Nyelv!D91,Nyelv!E85)</f>
        <v>2. Átváltoztatható és átváltozó kötvények</v>
      </c>
      <c r="C95" s="201">
        <f>Import_M!D86</f>
        <v>0</v>
      </c>
      <c r="D95" s="201">
        <f>Import_M!E86</f>
        <v>0</v>
      </c>
      <c r="E95" s="205">
        <f>Import_M!F86</f>
        <v>0</v>
      </c>
      <c r="G95" s="203"/>
      <c r="H95" s="203"/>
      <c r="I95" s="203"/>
    </row>
    <row r="96" spans="1:9" ht="15.6" x14ac:dyDescent="0.3">
      <c r="A96" s="198">
        <v>85</v>
      </c>
      <c r="B96" s="204" t="str">
        <f>CHOOSE(Tartalom!$G$3,Nyelv!B86,Nyelv!C86,Nyelv!D92,Nyelv!E86)</f>
        <v>3. Tartozások kötvénykibocsátásból</v>
      </c>
      <c r="C96" s="201">
        <f>Import_M!D87</f>
        <v>0</v>
      </c>
      <c r="D96" s="201">
        <f>Import_M!E87</f>
        <v>0</v>
      </c>
      <c r="E96" s="205">
        <f>Import_M!F87</f>
        <v>0</v>
      </c>
      <c r="G96" s="203"/>
      <c r="H96" s="203"/>
      <c r="I96" s="203"/>
    </row>
    <row r="97" spans="1:9" ht="15.6" x14ac:dyDescent="0.3">
      <c r="A97" s="198">
        <v>86</v>
      </c>
      <c r="B97" s="204" t="str">
        <f>CHOOSE(Tartalom!$G$3,Nyelv!B87,Nyelv!C87,Nyelv!D93,Nyelv!E87)</f>
        <v>4. Beruházási és fejlesztési hitelek</v>
      </c>
      <c r="C97" s="201">
        <f>Import_M!D88</f>
        <v>0</v>
      </c>
      <c r="D97" s="201">
        <f>Import_M!E88</f>
        <v>0</v>
      </c>
      <c r="E97" s="205">
        <f>Import_M!F88</f>
        <v>0</v>
      </c>
      <c r="G97" s="203"/>
      <c r="H97" s="203"/>
      <c r="I97" s="203"/>
    </row>
    <row r="98" spans="1:9" ht="15.6" x14ac:dyDescent="0.3">
      <c r="A98" s="198">
        <v>87</v>
      </c>
      <c r="B98" s="204" t="str">
        <f>CHOOSE(Tartalom!$G$3,Nyelv!B88,Nyelv!C88,Nyelv!D94,Nyelv!E88)</f>
        <v>5. Egyéb hosszú lejáratú hitelek</v>
      </c>
      <c r="C98" s="201">
        <f>Import_M!D89</f>
        <v>0</v>
      </c>
      <c r="D98" s="201">
        <f>Import_M!E89</f>
        <v>0</v>
      </c>
      <c r="E98" s="205">
        <f>Import_M!F89</f>
        <v>0</v>
      </c>
      <c r="G98" s="203"/>
      <c r="H98" s="203"/>
      <c r="I98" s="203"/>
    </row>
    <row r="99" spans="1:9" ht="15.6" x14ac:dyDescent="0.3">
      <c r="A99" s="198">
        <v>88</v>
      </c>
      <c r="B99" s="204" t="str">
        <f>CHOOSE(Tartalom!$G$3,Nyelv!B89,Nyelv!C89,Nyelv!D95,Nyelv!E89)</f>
        <v>6. Tartós kötelezettségek kapcsolt vállalkozással szemben</v>
      </c>
      <c r="C99" s="201">
        <f>Import_M!D90</f>
        <v>0</v>
      </c>
      <c r="D99" s="201">
        <f>Import_M!E90</f>
        <v>0</v>
      </c>
      <c r="E99" s="205">
        <f>Import_M!F90</f>
        <v>0</v>
      </c>
      <c r="G99" s="203"/>
      <c r="H99" s="203"/>
      <c r="I99" s="203"/>
    </row>
    <row r="100" spans="1:9" ht="27.6" x14ac:dyDescent="0.3">
      <c r="A100" s="198">
        <v>89</v>
      </c>
      <c r="B100" s="204" t="str">
        <f>CHOOSE(Tartalom!$G$3,Nyelv!B90,Nyelv!C90,Nyelv!D96,Nyelv!E90)</f>
        <v>7. Tartós kötelezettségek jelentős tulajdoni részesedési viszonyban lévő vállalkozásokkal szemben</v>
      </c>
      <c r="C100" s="201">
        <f>Import_M!D91</f>
        <v>0</v>
      </c>
      <c r="D100" s="201">
        <f>Import_M!E91</f>
        <v>0</v>
      </c>
      <c r="E100" s="205">
        <f>Import_M!F91</f>
        <v>0</v>
      </c>
      <c r="G100" s="203"/>
      <c r="H100" s="203"/>
      <c r="I100" s="203"/>
    </row>
    <row r="101" spans="1:9" ht="27.6" x14ac:dyDescent="0.3">
      <c r="A101" s="198">
        <v>90</v>
      </c>
      <c r="B101" s="204" t="str">
        <f>CHOOSE(Tartalom!$G$3,Nyelv!B91,Nyelv!C91,Nyelv!D97,Nyelv!E91)</f>
        <v>8. Tartós kötelezettségek egyéb részesedési viszonyban lévő vállalkozással szemben</v>
      </c>
      <c r="C101" s="201">
        <f>Import_M!D92</f>
        <v>0</v>
      </c>
      <c r="D101" s="201">
        <f>Import_M!E92</f>
        <v>0</v>
      </c>
      <c r="E101" s="205">
        <f>Import_M!F92</f>
        <v>0</v>
      </c>
      <c r="G101" s="203"/>
      <c r="H101" s="203"/>
      <c r="I101" s="203"/>
    </row>
    <row r="102" spans="1:9" s="4" customFormat="1" ht="15.6" x14ac:dyDescent="0.3">
      <c r="A102" s="198">
        <v>91</v>
      </c>
      <c r="B102" s="204" t="str">
        <f>CHOOSE(Tartalom!$G$3,Nyelv!B92,Nyelv!C92,Nyelv!D98,Nyelv!E92)</f>
        <v>9. Egyéb hosszú lejáratú kötelezettségek</v>
      </c>
      <c r="C102" s="200">
        <f>Import_M!D93</f>
        <v>0</v>
      </c>
      <c r="D102" s="201">
        <f>Import_M!E93</f>
        <v>0</v>
      </c>
      <c r="E102" s="202">
        <f>Import_M!F93</f>
        <v>0</v>
      </c>
      <c r="F102" s="231"/>
      <c r="G102" s="203"/>
      <c r="H102" s="203"/>
      <c r="I102" s="203"/>
    </row>
    <row r="103" spans="1:9" s="4" customFormat="1" ht="15.6" x14ac:dyDescent="0.3">
      <c r="A103" s="198">
        <v>92</v>
      </c>
      <c r="B103" s="199" t="str">
        <f>CHOOSE(Tartalom!$G$3,Nyelv!B93,Nyelv!C93,Nyelv!D99,Nyelv!E93)</f>
        <v>III. RÖVID LEJÁRATÚ KÖTELEZETTSÉGEK (93.+95.-104. sorok)</v>
      </c>
      <c r="C103" s="207">
        <f>Import_M!D94</f>
        <v>0</v>
      </c>
      <c r="D103" s="208">
        <f>Import_M!E94</f>
        <v>0</v>
      </c>
      <c r="E103" s="209">
        <f>Import_M!F94</f>
        <v>0</v>
      </c>
      <c r="F103" s="231"/>
      <c r="G103" s="203"/>
      <c r="H103" s="203"/>
      <c r="I103" s="203"/>
    </row>
    <row r="104" spans="1:9" s="4" customFormat="1" ht="15.6" x14ac:dyDescent="0.3">
      <c r="A104" s="198">
        <v>93</v>
      </c>
      <c r="B104" s="204" t="str">
        <f>CHOOSE(Tartalom!$G$3,Nyelv!B94,Nyelv!C94,Nyelv!D100,Nyelv!E94)</f>
        <v>1. Rövid lejáratú kölcsönök</v>
      </c>
      <c r="C104" s="201">
        <f>Import_M!D95</f>
        <v>0</v>
      </c>
      <c r="D104" s="201">
        <f>Import_M!E95</f>
        <v>0</v>
      </c>
      <c r="E104" s="205">
        <f>Import_M!F95</f>
        <v>0</v>
      </c>
      <c r="F104" s="231"/>
      <c r="G104" s="203"/>
      <c r="H104" s="203"/>
      <c r="I104" s="203"/>
    </row>
    <row r="105" spans="1:9" s="4" customFormat="1" ht="15.6" x14ac:dyDescent="0.3">
      <c r="A105" s="198">
        <v>94</v>
      </c>
      <c r="B105" s="204" t="str">
        <f>CHOOSE(Tartalom!$G$3,Nyelv!B95,Nyelv!C95,Nyelv!D101,Nyelv!E95)</f>
        <v xml:space="preserve">     - Ebből: az átváltoztatható kötvények</v>
      </c>
      <c r="C105" s="201">
        <f>Import_M!D96</f>
        <v>0</v>
      </c>
      <c r="D105" s="201">
        <f>Import_M!E96</f>
        <v>0</v>
      </c>
      <c r="E105" s="205">
        <f>Import_M!F96</f>
        <v>0</v>
      </c>
      <c r="F105" s="231"/>
      <c r="G105" s="203"/>
      <c r="H105" s="203"/>
      <c r="I105" s="203"/>
    </row>
    <row r="106" spans="1:9" ht="15.6" x14ac:dyDescent="0.3">
      <c r="A106" s="198">
        <v>95</v>
      </c>
      <c r="B106" s="204" t="str">
        <f>CHOOSE(Tartalom!$G$3,Nyelv!B96,Nyelv!C96,Nyelv!D103,Nyelv!E96)</f>
        <v>2. Rövid lejáratú hitelek</v>
      </c>
      <c r="C106" s="201">
        <f>Import_M!D97</f>
        <v>0</v>
      </c>
      <c r="D106" s="201">
        <f>Import_M!E97</f>
        <v>0</v>
      </c>
      <c r="E106" s="205">
        <f>Import_M!F97</f>
        <v>0</v>
      </c>
      <c r="G106" s="203"/>
      <c r="H106" s="203"/>
      <c r="I106" s="203"/>
    </row>
    <row r="107" spans="1:9" ht="15.6" x14ac:dyDescent="0.3">
      <c r="A107" s="198">
        <v>96</v>
      </c>
      <c r="B107" s="204" t="str">
        <f>CHOOSE(Tartalom!$G$3,Nyelv!B97,Nyelv!C97,Nyelv!D104,Nyelv!E97)</f>
        <v>3. Vevőktől kapott előlegek</v>
      </c>
      <c r="C107" s="201">
        <f>Import_M!D98</f>
        <v>0</v>
      </c>
      <c r="D107" s="201">
        <f>Import_M!E98</f>
        <v>0</v>
      </c>
      <c r="E107" s="205">
        <f>Import_M!F98</f>
        <v>0</v>
      </c>
      <c r="G107" s="203"/>
      <c r="H107" s="203"/>
      <c r="I107" s="203"/>
    </row>
    <row r="108" spans="1:9" ht="15.6" x14ac:dyDescent="0.3">
      <c r="A108" s="198">
        <v>97</v>
      </c>
      <c r="B108" s="204" t="str">
        <f>CHOOSE(Tartalom!$G$3,Nyelv!B98,Nyelv!C98,Nyelv!D105,Nyelv!E98)</f>
        <v>4. Kötelezettségek áruszállításból és szolgáltatásból (szállítók)</v>
      </c>
      <c r="C108" s="200">
        <f>Import_M!D99</f>
        <v>0</v>
      </c>
      <c r="D108" s="201">
        <f>Import_M!E99</f>
        <v>0</v>
      </c>
      <c r="E108" s="202">
        <f>Import_M!F99</f>
        <v>0</v>
      </c>
      <c r="G108" s="203"/>
      <c r="H108" s="203"/>
      <c r="I108" s="203"/>
    </row>
    <row r="109" spans="1:9" ht="15.6" x14ac:dyDescent="0.3">
      <c r="A109" s="198">
        <v>98</v>
      </c>
      <c r="B109" s="204" t="str">
        <f>CHOOSE(Tartalom!$G$3,Nyelv!B99,Nyelv!C99,Nyelv!D106,Nyelv!E99)</f>
        <v>5. Váltótartozások</v>
      </c>
      <c r="C109" s="201">
        <f>Import_M!D100</f>
        <v>0</v>
      </c>
      <c r="D109" s="201">
        <f>Import_M!E100</f>
        <v>0</v>
      </c>
      <c r="E109" s="205">
        <f>Import_M!F100</f>
        <v>0</v>
      </c>
      <c r="G109" s="203"/>
      <c r="H109" s="203"/>
      <c r="I109" s="203"/>
    </row>
    <row r="110" spans="1:9" ht="15.6" x14ac:dyDescent="0.3">
      <c r="A110" s="198">
        <v>99</v>
      </c>
      <c r="B110" s="204" t="str">
        <f>CHOOSE(Tartalom!$G$3,Nyelv!B100,Nyelv!C100,Nyelv!D107,Nyelv!E100)</f>
        <v>6. Rövid lejáratú kötelezettségek kapcsolt vállalkozással szemben</v>
      </c>
      <c r="C110" s="200">
        <f>Import_M!D101</f>
        <v>0</v>
      </c>
      <c r="D110" s="201">
        <f>Import_M!E101</f>
        <v>0</v>
      </c>
      <c r="E110" s="205">
        <f>Import_M!F101</f>
        <v>0</v>
      </c>
      <c r="G110" s="203"/>
      <c r="H110" s="203"/>
      <c r="I110" s="203"/>
    </row>
    <row r="111" spans="1:9" ht="27.6" x14ac:dyDescent="0.3">
      <c r="A111" s="198">
        <v>100</v>
      </c>
      <c r="B111" s="204" t="str">
        <f>CHOOSE(Tartalom!$G$3,Nyelv!B101,Nyelv!C101,Nyelv!D108,Nyelv!E101)</f>
        <v>7. Rövid lejáratú kötelezettségek jelentős tulajdoni viszonyban lévő vállalkozásokkal szemben</v>
      </c>
      <c r="C111" s="201">
        <f>Import_M!D102</f>
        <v>0</v>
      </c>
      <c r="D111" s="201">
        <f>Import_M!E102</f>
        <v>0</v>
      </c>
      <c r="E111" s="205">
        <f>Import_M!F102</f>
        <v>0</v>
      </c>
      <c r="G111" s="203"/>
      <c r="H111" s="203"/>
      <c r="I111" s="203"/>
    </row>
    <row r="112" spans="1:9" ht="27.6" x14ac:dyDescent="0.3">
      <c r="A112" s="198">
        <v>101</v>
      </c>
      <c r="B112" s="204" t="str">
        <f>CHOOSE(Tartalom!$G$3,Nyelv!B102,Nyelv!C102,Nyelv!D109,Nyelv!E102)</f>
        <v>8. Rövid lejáratú kötelezettségek egyéb részesedési viszonyban lévő vállalkozással szemben</v>
      </c>
      <c r="C112" s="201">
        <f>Import_M!D103</f>
        <v>0</v>
      </c>
      <c r="D112" s="201">
        <f>Import_M!E103</f>
        <v>0</v>
      </c>
      <c r="E112" s="205">
        <f>Import_M!F103</f>
        <v>0</v>
      </c>
      <c r="G112" s="203"/>
      <c r="H112" s="203"/>
      <c r="I112" s="203"/>
    </row>
    <row r="113" spans="1:9" ht="15.6" x14ac:dyDescent="0.3">
      <c r="A113" s="198">
        <v>102</v>
      </c>
      <c r="B113" s="204" t="str">
        <f>CHOOSE(Tartalom!$G$3,Nyelv!B103,Nyelv!C103,Nyelv!D110,Nyelv!E103)</f>
        <v>9. Egyéb rövid lejáratú kötelezettségek</v>
      </c>
      <c r="C113" s="200">
        <f>Import_M!D104</f>
        <v>0</v>
      </c>
      <c r="D113" s="201">
        <f>Import_M!E104</f>
        <v>0</v>
      </c>
      <c r="E113" s="202">
        <f>Import_M!F104</f>
        <v>0</v>
      </c>
      <c r="G113" s="203"/>
      <c r="H113" s="203"/>
      <c r="I113" s="203"/>
    </row>
    <row r="114" spans="1:9" ht="15.6" x14ac:dyDescent="0.3">
      <c r="A114" s="198">
        <v>103</v>
      </c>
      <c r="B114" s="204" t="str">
        <f>CHOOSE(Tartalom!$G$3,Nyelv!B104,Nyelv!C104,Nyelv!D111,Nyelv!E104)</f>
        <v>10. Kötelezettségek értékelési különbözete</v>
      </c>
      <c r="C114" s="201">
        <f>Import_M!D105</f>
        <v>0</v>
      </c>
      <c r="D114" s="201">
        <f>Import_M!E105</f>
        <v>0</v>
      </c>
      <c r="E114" s="205">
        <f>Import_M!F105</f>
        <v>0</v>
      </c>
      <c r="G114" s="203"/>
      <c r="H114" s="203"/>
      <c r="I114" s="203"/>
    </row>
    <row r="115" spans="1:9" ht="15.6" x14ac:dyDescent="0.3">
      <c r="A115" s="198">
        <v>104</v>
      </c>
      <c r="B115" s="204" t="str">
        <f>CHOOSE(Tartalom!$G$3,Nyelv!B105,Nyelv!C105,Nyelv!D112,Nyelv!E105)</f>
        <v>11. Származékos ügyletek negatív értékelési különbözete</v>
      </c>
      <c r="C115" s="201">
        <f>Import_M!D106</f>
        <v>0</v>
      </c>
      <c r="D115" s="201">
        <f>Import_M!E106</f>
        <v>0</v>
      </c>
      <c r="E115" s="205">
        <f>Import_M!F106</f>
        <v>0</v>
      </c>
      <c r="G115" s="203"/>
      <c r="H115" s="203"/>
      <c r="I115" s="203"/>
    </row>
    <row r="116" spans="1:9" ht="15.6" x14ac:dyDescent="0.3">
      <c r="A116" s="198">
        <v>105</v>
      </c>
      <c r="B116" s="199" t="str">
        <f>CHOOSE(Tartalom!$G$3,Nyelv!B106,Nyelv!C106,Nyelv!D113,Nyelv!E106)</f>
        <v>G. Passzív időbeli elhatárolások  (106.-108. sorok)</v>
      </c>
      <c r="C116" s="207">
        <f>Import_M!D107</f>
        <v>0</v>
      </c>
      <c r="D116" s="208">
        <f>Import_M!E107</f>
        <v>0</v>
      </c>
      <c r="E116" s="209">
        <f>Import_M!F107</f>
        <v>0</v>
      </c>
      <c r="G116" s="203"/>
      <c r="H116" s="203"/>
      <c r="I116" s="203"/>
    </row>
    <row r="117" spans="1:9" ht="15.6" x14ac:dyDescent="0.3">
      <c r="A117" s="198">
        <v>106</v>
      </c>
      <c r="B117" s="204" t="str">
        <f>CHOOSE(Tartalom!$G$3,Nyelv!B107,Nyelv!C107,Nyelv!D114,Nyelv!E107)</f>
        <v>1. Bevételek passzív időbeli elhatárolása</v>
      </c>
      <c r="C117" s="201">
        <f>Import_M!D108</f>
        <v>0</v>
      </c>
      <c r="D117" s="201">
        <f>Import_M!E108</f>
        <v>0</v>
      </c>
      <c r="E117" s="205">
        <f>Import_M!F108</f>
        <v>0</v>
      </c>
      <c r="G117" s="203"/>
      <c r="H117" s="203"/>
      <c r="I117" s="203"/>
    </row>
    <row r="118" spans="1:9" ht="15.6" x14ac:dyDescent="0.3">
      <c r="A118" s="198">
        <v>107</v>
      </c>
      <c r="B118" s="204" t="str">
        <f>CHOOSE(Tartalom!$G$3,Nyelv!B108,Nyelv!C108,Nyelv!D115,Nyelv!E108)</f>
        <v>2. Költségek, ráfordítások passzív időbeli elhatárolása</v>
      </c>
      <c r="C118" s="200">
        <f>Import_M!D109</f>
        <v>0</v>
      </c>
      <c r="D118" s="201">
        <f>Import_M!E109</f>
        <v>0</v>
      </c>
      <c r="E118" s="202">
        <f>Import_M!F109</f>
        <v>0</v>
      </c>
      <c r="G118" s="203"/>
      <c r="H118" s="203"/>
      <c r="I118" s="203"/>
    </row>
    <row r="119" spans="1:9" ht="15.6" x14ac:dyDescent="0.3">
      <c r="A119" s="198">
        <v>108</v>
      </c>
      <c r="B119" s="204" t="str">
        <f>CHOOSE(Tartalom!$G$3,Nyelv!B109,Nyelv!C109,Nyelv!D116,Nyelv!E109)</f>
        <v>3. Halasztott bevételek</v>
      </c>
      <c r="C119" s="201">
        <f>Import_M!D110</f>
        <v>0</v>
      </c>
      <c r="D119" s="201">
        <f>Import_M!E110</f>
        <v>0</v>
      </c>
      <c r="E119" s="205">
        <f>Import_M!F110</f>
        <v>0</v>
      </c>
      <c r="G119" s="203"/>
      <c r="H119" s="203"/>
      <c r="I119" s="203"/>
    </row>
    <row r="120" spans="1:9" ht="15.6" x14ac:dyDescent="0.3">
      <c r="A120" s="210">
        <v>109</v>
      </c>
      <c r="B120" s="232" t="str">
        <f>CHOOSE(Tartalom!$G$3,Nyelv!B110,Nyelv!C110,Nyelv!D117,Nyelv!E110)</f>
        <v>Források összesen  (61.+72.+76.+105. sor)</v>
      </c>
      <c r="C120" s="223">
        <f>Import_M!D111</f>
        <v>0</v>
      </c>
      <c r="D120" s="224">
        <f>Import_M!E111</f>
        <v>0</v>
      </c>
      <c r="E120" s="225">
        <f>Import_M!F111</f>
        <v>0</v>
      </c>
      <c r="G120" s="203"/>
      <c r="H120" s="203"/>
      <c r="I120" s="203"/>
    </row>
    <row r="121" spans="1:9" ht="19.5" customHeight="1" x14ac:dyDescent="0.3">
      <c r="A121" s="1"/>
      <c r="B121" s="31"/>
      <c r="C121" s="31"/>
      <c r="D121" s="31"/>
      <c r="E121" s="31"/>
    </row>
    <row r="122" spans="1:9" ht="19.5" customHeight="1" x14ac:dyDescent="0.3">
      <c r="A122" s="1"/>
      <c r="B122" s="31"/>
      <c r="C122" s="233"/>
      <c r="D122" s="233"/>
      <c r="E122" s="233"/>
    </row>
    <row r="123" spans="1:9" ht="19.5" customHeight="1" x14ac:dyDescent="0.3">
      <c r="A123" s="31"/>
      <c r="B123" s="31"/>
      <c r="C123" s="31"/>
      <c r="D123" s="31"/>
      <c r="E123" s="31"/>
      <c r="F123" s="234"/>
      <c r="G123" s="234"/>
      <c r="H123" s="234"/>
    </row>
    <row r="124" spans="1:9" s="179" customFormat="1" ht="19.5" customHeight="1" x14ac:dyDescent="0.3">
      <c r="A124" s="174" t="str">
        <f>IF(Tartalom!$G$3=1,Nyelv!B429,IF(Tartalom!$G$3=2,Nyelv!C429,IF(Tartalom!$G$3=3,Nyelv!D429,Nyelv!E429)))</f>
        <v xml:space="preserve">,  </v>
      </c>
      <c r="B124" s="174"/>
      <c r="C124" s="235"/>
      <c r="D124" s="171"/>
      <c r="E124" s="175"/>
    </row>
    <row r="125" spans="1:9" s="179" customFormat="1" ht="12" customHeight="1" x14ac:dyDescent="0.3">
      <c r="A125" s="171"/>
      <c r="B125" s="171"/>
      <c r="C125" s="236"/>
      <c r="D125" s="177" t="str">
        <f>IF(Tartalom!$G$3=1,Nyelv!B427,IF(Tartalom!$G$3=2,Nyelv!C427,IF(Tartalom!$G$3=3,Nyelv!D427,Nyelv!E427)))</f>
        <v>a vállalkozás vezetője</v>
      </c>
      <c r="E125" s="236"/>
    </row>
    <row r="126" spans="1:9" s="179" customFormat="1" ht="19.5" customHeight="1" x14ac:dyDescent="0.3">
      <c r="A126" s="171"/>
      <c r="B126" s="171"/>
      <c r="C126" s="236"/>
      <c r="D126" s="178" t="str">
        <f>IF(Tartalom!$G$3=1,Nyelv!B428,IF(Tartalom!$G$3=2,Nyelv!C428,IF(Tartalom!$G$3=3,Nyelv!D428,Nyelv!E428)))</f>
        <v>(képviselője)</v>
      </c>
      <c r="E126" s="236"/>
    </row>
    <row r="127" spans="1:9" ht="15.6" x14ac:dyDescent="0.3">
      <c r="F127" s="234"/>
      <c r="G127" s="234"/>
    </row>
    <row r="128" spans="1:9" ht="15.6" x14ac:dyDescent="0.3">
      <c r="F128" s="234"/>
      <c r="G128" s="234"/>
    </row>
    <row r="129" spans="6:7" ht="15.6" x14ac:dyDescent="0.3">
      <c r="F129" s="234"/>
      <c r="G129" s="234"/>
    </row>
    <row r="130" spans="6:7" ht="15.6" x14ac:dyDescent="0.3">
      <c r="F130" s="234"/>
      <c r="G130" s="234"/>
    </row>
    <row r="131" spans="6:7" ht="16.5" customHeight="1" x14ac:dyDescent="0.3"/>
    <row r="132" spans="6:7" ht="16.5" customHeight="1" x14ac:dyDescent="0.3"/>
    <row r="133" spans="6:7" ht="16.5" customHeight="1" x14ac:dyDescent="0.3"/>
  </sheetData>
  <mergeCells count="1">
    <mergeCell ref="C5:E5"/>
  </mergeCells>
  <hyperlinks>
    <hyperlink ref="F1" location="TARTALOM!A1" display=" &lt; Tartalom" xr:uid="{00000000-0004-0000-0400-000000000000}"/>
  </hyperlinks>
  <pageMargins left="0.78740157480314965" right="0.78740157480314965" top="0.51181102362204722" bottom="0.51181102362204722" header="0.51181102362204722" footer="0.51181102362204722"/>
  <pageSetup paperSize="9" scale="90" fitToHeight="4" orientation="portrait" r:id="rId1"/>
  <headerFooter>
    <oddHeader>&amp;R&amp;P</oddHeader>
    <oddFooter>&amp;R&amp;"Arial Narrow,Normál"&amp;9DigitAudit/AuditBeszámoló</oddFooter>
  </headerFooter>
  <rowBreaks count="3" manualBreakCount="3">
    <brk id="39" max="4" man="1"/>
    <brk id="71" max="4" man="1"/>
    <brk id="92" max="4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Munka13"/>
  <dimension ref="A1:I120"/>
  <sheetViews>
    <sheetView showGridLines="0" showZeros="0" workbookViewId="0"/>
  </sheetViews>
  <sheetFormatPr defaultColWidth="8.90625" defaultRowHeight="15.75" customHeight="1" x14ac:dyDescent="0.3"/>
  <cols>
    <col min="1" max="1" width="5.81640625" style="179" customWidth="1"/>
    <col min="2" max="2" width="45.36328125" style="179" customWidth="1"/>
    <col min="3" max="5" width="9.6328125" style="179" customWidth="1"/>
    <col min="6" max="9" width="8.90625" style="56" customWidth="1"/>
    <col min="10" max="16384" width="8.90625" style="56"/>
  </cols>
  <sheetData>
    <row r="1" spans="1:9" ht="19.5" customHeight="1" x14ac:dyDescent="0.3">
      <c r="A1" s="237">
        <f>Alapa!C17</f>
        <v>0</v>
      </c>
      <c r="B1" s="238"/>
      <c r="C1" s="238"/>
      <c r="D1" s="238"/>
      <c r="E1" s="239"/>
      <c r="F1" s="15" t="s">
        <v>68</v>
      </c>
    </row>
    <row r="2" spans="1:9" ht="19.5" customHeight="1" x14ac:dyDescent="0.3">
      <c r="A2" s="238"/>
      <c r="B2" s="238"/>
      <c r="C2" s="238"/>
      <c r="D2" s="238"/>
      <c r="E2" s="239"/>
      <c r="F2" s="32"/>
    </row>
    <row r="3" spans="1:9" s="179" customFormat="1" ht="19.5" customHeight="1" x14ac:dyDescent="0.3">
      <c r="A3" s="169" t="str">
        <f>CONCATENATE(IF(Tartalom!$G$3=1,Nyelv!B421,IF(Tartalom!$G$3=2,Nyelv!C421,IF(Tartalom!$G$3=3,Nyelv!D421,Nyelv!E421))),": ",Alapa!C23)</f>
        <v xml:space="preserve">Statisztikai számjele: </v>
      </c>
      <c r="B3" s="169"/>
      <c r="C3" s="183"/>
      <c r="D3" s="183"/>
      <c r="E3" s="183"/>
    </row>
    <row r="4" spans="1:9" s="179" customFormat="1" ht="19.5" customHeight="1" x14ac:dyDescent="0.3">
      <c r="A4" s="169" t="str">
        <f>CONCATENATE(IF(Tartalom!$G$3=1,Nyelv!B422,IF(Tartalom!$G$3=2,Nyelv!C422,IF(Tartalom!$G$3=3,Nyelv!D422,Nyelv!E422))),": ",Alapa!C24)</f>
        <v xml:space="preserve">Cégjegyzék száma: </v>
      </c>
      <c r="B4" s="169"/>
      <c r="C4" s="169"/>
      <c r="D4" s="153"/>
      <c r="E4" s="184"/>
    </row>
    <row r="5" spans="1:9" s="179" customFormat="1" ht="19.5" customHeight="1" x14ac:dyDescent="0.3">
      <c r="A5" s="169" t="str">
        <f>IF(Tartalom!$G$3=1,Nyelv!B456,IF(Tartalom!$G$3=2,Nyelv!C456,IF(Tartalom!$G$3=3,Nyelv!D456,Nyelv!E456)))</f>
        <v xml:space="preserve">Beszámolási időszak: </v>
      </c>
      <c r="B5" s="170"/>
      <c r="C5" s="883" t="str">
        <f>IF(Tartalom!$G$3=1,Nyelv!B454,IF(Tartalom!$G$3=2,Nyelv!C454,IF(Tartalom!$G$3=3,Nyelv!D454,Nyelv!E454)))</f>
        <v xml:space="preserve">Fordulónap: </v>
      </c>
      <c r="D5" s="883"/>
      <c r="E5" s="883"/>
    </row>
    <row r="6" spans="1:9" ht="19.5" customHeight="1" x14ac:dyDescent="0.3">
      <c r="A6" s="238"/>
      <c r="B6" s="238"/>
      <c r="C6" s="238"/>
      <c r="D6" s="238"/>
      <c r="E6" s="239"/>
    </row>
    <row r="7" spans="1:9" ht="19.5" customHeight="1" x14ac:dyDescent="0.3">
      <c r="A7" s="884" t="str">
        <f>IF(Tartalom!$G$3=1,Nyelv!B449,IF(Tartalom!$G$3=2,Nyelv!C449,IF(Tartalom!$G$3=3,Nyelv!D449,Nyelv!E449)))</f>
        <v>Éves beszámoló EREDMÉNYKIMUTATÁS</v>
      </c>
      <c r="B7" s="884"/>
      <c r="C7" s="884"/>
      <c r="D7" s="884"/>
      <c r="E7" s="239"/>
    </row>
    <row r="8" spans="1:9" ht="19.5" customHeight="1" x14ac:dyDescent="0.3">
      <c r="A8" s="885" t="str">
        <f>IF(Tartalom!$G$3=1,Nyelv!B450,IF(Tartalom!$G$3=2,Nyelv!C450,IF(Tartalom!$G$3=3,Nyelv!D450,Nyelv!E450)))</f>
        <v>(összköltség eljárással)</v>
      </c>
      <c r="B8" s="885"/>
      <c r="C8" s="885"/>
      <c r="D8" s="885"/>
      <c r="E8" s="239"/>
    </row>
    <row r="9" spans="1:9" ht="19.5" customHeight="1" x14ac:dyDescent="0.3">
      <c r="A9" s="240"/>
      <c r="B9" s="241"/>
      <c r="C9" s="240"/>
      <c r="D9" s="153"/>
      <c r="E9" s="184"/>
    </row>
    <row r="10" spans="1:9" ht="46.8" x14ac:dyDescent="0.3">
      <c r="A10" s="242" t="str">
        <f>IF(Tartalom!$G$3=1,Nyelv!$B$437,IF(Tartalom!$G$3=2,Nyelv!$C$437,IF(Tartalom!$G$3=3,Nyelv!$D$437,Nyelv!$E$437)))</f>
        <v>Sorszám</v>
      </c>
      <c r="B10" s="243" t="str">
        <f>IF(Tartalom!$G$3=1,Nyelv!$B$438,IF(Tartalom!$G$3=2,Nyelv!$C$438,IF(Tartalom!$G$3=3,Nyelv!$D$438,Nyelv!$E$438)))</f>
        <v>A tétel megnevezése</v>
      </c>
      <c r="C10" s="244" t="str">
        <f>IF(Tartalom!$G$3=1,Nyelv!$B$439,IF(Tartalom!$G$3=2,Nyelv!$C$439,IF(Tartalom!$G$3=3,Nyelv!$D$439,Nyelv!$E$439)))</f>
        <v>Előző év</v>
      </c>
      <c r="D10" s="245" t="str">
        <f>IF(Tartalom!$G$3=1,Nyelv!$B$440,IF(Tartalom!$G$3=2,Nyelv!$C$440,IF(Tartalom!$G$3=3,Nyelv!$D$440,Nyelv!$E$440)))</f>
        <v>Előző év(ek) módosításai</v>
      </c>
      <c r="E10" s="246" t="str">
        <f>IF(Tartalom!$G$3=1,Nyelv!$B$441,IF(Tartalom!$G$3=2,Nyelv!$C$441,IF(Tartalom!$G$3=3,Nyelv!$D$441,Nyelv!$E$441)))</f>
        <v>Tárgyév</v>
      </c>
      <c r="F10" s="752" t="s">
        <v>1568</v>
      </c>
    </row>
    <row r="11" spans="1:9" ht="19.5" customHeight="1" x14ac:dyDescent="0.3">
      <c r="A11" s="247" t="s">
        <v>134</v>
      </c>
      <c r="B11" s="248" t="s">
        <v>135</v>
      </c>
      <c r="C11" s="249" t="s">
        <v>136</v>
      </c>
      <c r="D11" s="249" t="s">
        <v>137</v>
      </c>
      <c r="E11" s="250" t="s">
        <v>138</v>
      </c>
    </row>
    <row r="12" spans="1:9" ht="19.5" customHeight="1" x14ac:dyDescent="0.3">
      <c r="A12" s="251">
        <v>1</v>
      </c>
      <c r="B12" s="252" t="str">
        <f>CHOOSE(Tartalom!$G$3,Nyelv!B113,Nyelv!C113,Nyelv!D113,Nyelv!E113)</f>
        <v>01. Belföldi értékesítés nettó árbevétele</v>
      </c>
      <c r="C12" s="253">
        <f>Import_O!D3</f>
        <v>0</v>
      </c>
      <c r="D12" s="254">
        <f>Import_O!E3</f>
        <v>0</v>
      </c>
      <c r="E12" s="255">
        <f>Import_O!F3</f>
        <v>0</v>
      </c>
    </row>
    <row r="13" spans="1:9" ht="19.5" customHeight="1" x14ac:dyDescent="0.3">
      <c r="A13" s="256">
        <v>2</v>
      </c>
      <c r="B13" s="257" t="str">
        <f>CHOOSE(Tartalom!$G$3,Nyelv!B114,Nyelv!C114,Nyelv!D114,Nyelv!E114)</f>
        <v>02. Exportértékesítés nettó árbevétele</v>
      </c>
      <c r="C13" s="258">
        <f>Import_O!D4</f>
        <v>0</v>
      </c>
      <c r="D13" s="259">
        <f>Import_O!E4</f>
        <v>0</v>
      </c>
      <c r="E13" s="260">
        <f>Import_O!F4</f>
        <v>0</v>
      </c>
      <c r="G13" s="203"/>
      <c r="H13" s="203"/>
      <c r="I13" s="203"/>
    </row>
    <row r="14" spans="1:9" s="261" customFormat="1" ht="19.5" customHeight="1" x14ac:dyDescent="0.3">
      <c r="A14" s="256">
        <v>3</v>
      </c>
      <c r="B14" s="262" t="str">
        <f>CHOOSE(Tartalom!$G$3,Nyelv!B115,Nyelv!C115,Nyelv!D115,Nyelv!E115)</f>
        <v>I. ÉRTÉKESÍTÉS NETTÓ ÁRBEVÉTELE (01+02)</v>
      </c>
      <c r="C14" s="263">
        <f>Import_O!D5</f>
        <v>0</v>
      </c>
      <c r="D14" s="264">
        <f>Import_O!E5</f>
        <v>0</v>
      </c>
      <c r="E14" s="265">
        <f>Import_O!F5</f>
        <v>0</v>
      </c>
      <c r="G14" s="203"/>
      <c r="H14" s="203"/>
      <c r="I14" s="203"/>
    </row>
    <row r="15" spans="1:9" s="261" customFormat="1" ht="19.5" customHeight="1" x14ac:dyDescent="0.3">
      <c r="A15" s="256">
        <v>4</v>
      </c>
      <c r="B15" s="257" t="str">
        <f>CHOOSE(Tartalom!$G$3,Nyelv!B116,Nyelv!C116,Nyelv!D116,Nyelv!E116)</f>
        <v>03. Saját termelésű készletek állományváltozása</v>
      </c>
      <c r="C15" s="258">
        <f>Import_O!D6</f>
        <v>0</v>
      </c>
      <c r="D15" s="259">
        <f>Import_O!E6</f>
        <v>0</v>
      </c>
      <c r="E15" s="260">
        <f>Import_O!F6</f>
        <v>0</v>
      </c>
      <c r="G15" s="203"/>
      <c r="H15" s="203"/>
      <c r="I15" s="203"/>
    </row>
    <row r="16" spans="1:9" s="261" customFormat="1" ht="19.5" customHeight="1" x14ac:dyDescent="0.3">
      <c r="A16" s="256">
        <v>5</v>
      </c>
      <c r="B16" s="257" t="str">
        <f>CHOOSE(Tartalom!$G$3,Nyelv!B117,Nyelv!C117,Nyelv!D117,Nyelv!E117)</f>
        <v>04. Saját előállítású eszközök aktivált értéke</v>
      </c>
      <c r="C16" s="258">
        <f>Import_O!D7</f>
        <v>0</v>
      </c>
      <c r="D16" s="259">
        <f>Import_O!E7</f>
        <v>0</v>
      </c>
      <c r="E16" s="260">
        <f>Import_O!F7</f>
        <v>0</v>
      </c>
      <c r="G16" s="203"/>
      <c r="H16" s="203"/>
      <c r="I16" s="203"/>
    </row>
    <row r="17" spans="1:9" s="261" customFormat="1" ht="19.5" customHeight="1" x14ac:dyDescent="0.3">
      <c r="A17" s="256">
        <v>6</v>
      </c>
      <c r="B17" s="262" t="str">
        <f>CHOOSE(Tartalom!$G$3,Nyelv!B118,Nyelv!C118,Nyelv!D118,Nyelv!E118)</f>
        <v>II. AKTIVÁLT SAJÁT TELJESÍTMÉNYEK ÉRTÉKE (03+04)</v>
      </c>
      <c r="C17" s="263">
        <f>Import_O!D8</f>
        <v>0</v>
      </c>
      <c r="D17" s="264">
        <f>Import_O!E8</f>
        <v>0</v>
      </c>
      <c r="E17" s="265">
        <f>Import_O!F8</f>
        <v>0</v>
      </c>
      <c r="G17" s="203"/>
      <c r="H17" s="203"/>
      <c r="I17" s="203"/>
    </row>
    <row r="18" spans="1:9" s="261" customFormat="1" ht="19.5" customHeight="1" x14ac:dyDescent="0.3">
      <c r="A18" s="256">
        <v>7</v>
      </c>
      <c r="B18" s="262" t="str">
        <f>CHOOSE(Tartalom!$G$3,Nyelv!B119,Nyelv!C119,Nyelv!D119,Nyelv!E119)</f>
        <v>III. EGYÉB BEVÉTELEK</v>
      </c>
      <c r="C18" s="263">
        <f>Import_O!D9</f>
        <v>0</v>
      </c>
      <c r="D18" s="264">
        <f>Import_O!E9</f>
        <v>0</v>
      </c>
      <c r="E18" s="265">
        <f>Import_O!F9</f>
        <v>0</v>
      </c>
      <c r="G18" s="203"/>
      <c r="H18" s="203"/>
      <c r="I18" s="203"/>
    </row>
    <row r="19" spans="1:9" s="261" customFormat="1" ht="19.5" customHeight="1" x14ac:dyDescent="0.3">
      <c r="A19" s="256">
        <v>8</v>
      </c>
      <c r="B19" s="257" t="str">
        <f>CHOOSE(Tartalom!$G$3,Nyelv!B120,Nyelv!C120,Nyelv!D120,Nyelv!E120)</f>
        <v>Ebből: visszaírt értékvesztés</v>
      </c>
      <c r="C19" s="259">
        <f>Import_O!D10</f>
        <v>0</v>
      </c>
      <c r="D19" s="259">
        <f>Import_O!E10</f>
        <v>0</v>
      </c>
      <c r="E19" s="266">
        <f>Import_O!F10</f>
        <v>0</v>
      </c>
      <c r="G19" s="203"/>
      <c r="H19" s="203"/>
      <c r="I19" s="203"/>
    </row>
    <row r="20" spans="1:9" s="261" customFormat="1" ht="19.5" customHeight="1" x14ac:dyDescent="0.3">
      <c r="A20" s="256">
        <v>9</v>
      </c>
      <c r="B20" s="257" t="str">
        <f>CHOOSE(Tartalom!$G$3,Nyelv!B121,Nyelv!C121,Nyelv!D121,Nyelv!E121)</f>
        <v>05. Anyagköltség</v>
      </c>
      <c r="C20" s="258">
        <f>Import_O!D11</f>
        <v>0</v>
      </c>
      <c r="D20" s="259">
        <f>Import_O!E11</f>
        <v>0</v>
      </c>
      <c r="E20" s="260">
        <f>Import_O!F11</f>
        <v>0</v>
      </c>
      <c r="G20" s="203"/>
      <c r="H20" s="203"/>
      <c r="I20" s="203"/>
    </row>
    <row r="21" spans="1:9" s="261" customFormat="1" ht="19.5" customHeight="1" x14ac:dyDescent="0.3">
      <c r="A21" s="256">
        <v>10</v>
      </c>
      <c r="B21" s="257" t="str">
        <f>CHOOSE(Tartalom!$G$3,Nyelv!B122,Nyelv!C122,Nyelv!D122,Nyelv!E122)</f>
        <v>06. Igénybe vett szolgáltatások értéke</v>
      </c>
      <c r="C21" s="258">
        <f>Import_O!D12</f>
        <v>0</v>
      </c>
      <c r="D21" s="259">
        <f>Import_O!E12</f>
        <v>0</v>
      </c>
      <c r="E21" s="260">
        <f>Import_O!F12</f>
        <v>0</v>
      </c>
      <c r="G21" s="203"/>
      <c r="H21" s="203"/>
      <c r="I21" s="203"/>
    </row>
    <row r="22" spans="1:9" s="261" customFormat="1" ht="19.5" customHeight="1" x14ac:dyDescent="0.3">
      <c r="A22" s="256">
        <v>11</v>
      </c>
      <c r="B22" s="257" t="str">
        <f>CHOOSE(Tartalom!$G$3,Nyelv!B123,Nyelv!C123,Nyelv!D123,Nyelv!E123)</f>
        <v>07. Egyéb szolgáltatások értéke</v>
      </c>
      <c r="C22" s="258">
        <f>Import_O!D13</f>
        <v>0</v>
      </c>
      <c r="D22" s="259">
        <f>Import_O!E13</f>
        <v>0</v>
      </c>
      <c r="E22" s="260">
        <f>Import_O!F13</f>
        <v>0</v>
      </c>
      <c r="G22" s="203"/>
      <c r="H22" s="203"/>
      <c r="I22" s="203"/>
    </row>
    <row r="23" spans="1:9" s="261" customFormat="1" ht="19.5" customHeight="1" x14ac:dyDescent="0.3">
      <c r="A23" s="256">
        <v>12</v>
      </c>
      <c r="B23" s="257" t="str">
        <f>CHOOSE(Tartalom!$G$3,Nyelv!B124,Nyelv!C124,Nyelv!D124,Nyelv!E124)</f>
        <v>08. Eladott áruk beszerzési értéke</v>
      </c>
      <c r="C23" s="258">
        <f>Import_O!D14</f>
        <v>0</v>
      </c>
      <c r="D23" s="259">
        <f>Import_O!E14</f>
        <v>0</v>
      </c>
      <c r="E23" s="260">
        <f>Import_O!F14</f>
        <v>0</v>
      </c>
      <c r="G23" s="203"/>
      <c r="H23" s="203"/>
      <c r="I23" s="203"/>
    </row>
    <row r="24" spans="1:9" s="261" customFormat="1" ht="19.5" customHeight="1" x14ac:dyDescent="0.3">
      <c r="A24" s="256">
        <v>13</v>
      </c>
      <c r="B24" s="257" t="str">
        <f>CHOOSE(Tartalom!$G$3,Nyelv!B125,Nyelv!C125,Nyelv!D125,Nyelv!E125)</f>
        <v>09. Eladott (közvetített) szolgáltatások értéke</v>
      </c>
      <c r="C24" s="258">
        <f>Import_O!D15</f>
        <v>0</v>
      </c>
      <c r="D24" s="259">
        <f>Import_O!E15</f>
        <v>0</v>
      </c>
      <c r="E24" s="260">
        <f>Import_O!F15</f>
        <v>0</v>
      </c>
      <c r="G24" s="203"/>
      <c r="H24" s="203"/>
      <c r="I24" s="203"/>
    </row>
    <row r="25" spans="1:9" s="261" customFormat="1" ht="19.5" customHeight="1" x14ac:dyDescent="0.3">
      <c r="A25" s="256">
        <v>14</v>
      </c>
      <c r="B25" s="262" t="str">
        <f>CHOOSE(Tartalom!$G$3,Nyelv!B126,Nyelv!C126,Nyelv!D126,Nyelv!E126)</f>
        <v>IV. ANYAGJELLEGŰ RÁFORDÍTÁSOK  (05+06+07+08+09)</v>
      </c>
      <c r="C25" s="263">
        <f>Import_O!D16</f>
        <v>0</v>
      </c>
      <c r="D25" s="264">
        <f>Import_O!E16</f>
        <v>0</v>
      </c>
      <c r="E25" s="265">
        <f>Import_O!F16</f>
        <v>0</v>
      </c>
      <c r="G25" s="203"/>
      <c r="H25" s="203"/>
      <c r="I25" s="203"/>
    </row>
    <row r="26" spans="1:9" s="261" customFormat="1" ht="19.5" customHeight="1" x14ac:dyDescent="0.3">
      <c r="A26" s="256">
        <v>15</v>
      </c>
      <c r="B26" s="257" t="str">
        <f>CHOOSE(Tartalom!$G$3,Nyelv!B127,Nyelv!C127,Nyelv!D127,Nyelv!E127)</f>
        <v>10. Bérköltség</v>
      </c>
      <c r="C26" s="258">
        <f>Import_O!D17</f>
        <v>0</v>
      </c>
      <c r="D26" s="259">
        <f>Import_O!E17</f>
        <v>0</v>
      </c>
      <c r="E26" s="260">
        <f>Import_O!F17</f>
        <v>0</v>
      </c>
      <c r="G26" s="203"/>
      <c r="H26" s="203"/>
      <c r="I26" s="203"/>
    </row>
    <row r="27" spans="1:9" s="261" customFormat="1" ht="19.5" customHeight="1" x14ac:dyDescent="0.3">
      <c r="A27" s="256">
        <v>16</v>
      </c>
      <c r="B27" s="257" t="str">
        <f>CHOOSE(Tartalom!$G$3,Nyelv!B128,Nyelv!C128,Nyelv!D128,Nyelv!E128)</f>
        <v>11. Személyi jellegű egyéb kifizetések</v>
      </c>
      <c r="C27" s="258">
        <f>Import_O!D18</f>
        <v>0</v>
      </c>
      <c r="D27" s="259">
        <f>Import_O!E18</f>
        <v>0</v>
      </c>
      <c r="E27" s="260">
        <f>Import_O!F18</f>
        <v>0</v>
      </c>
      <c r="G27" s="203"/>
      <c r="H27" s="203"/>
      <c r="I27" s="203"/>
    </row>
    <row r="28" spans="1:9" s="261" customFormat="1" ht="19.5" customHeight="1" x14ac:dyDescent="0.3">
      <c r="A28" s="256">
        <v>17</v>
      </c>
      <c r="B28" s="257" t="str">
        <f>CHOOSE(Tartalom!$G$3,Nyelv!B129,Nyelv!C129,Nyelv!D129,Nyelv!E129)</f>
        <v>12. Bérjárulékok</v>
      </c>
      <c r="C28" s="258">
        <f>Import_O!D19</f>
        <v>0</v>
      </c>
      <c r="D28" s="259">
        <f>Import_O!E19</f>
        <v>0</v>
      </c>
      <c r="E28" s="260">
        <f>Import_O!F19</f>
        <v>0</v>
      </c>
      <c r="G28" s="203"/>
      <c r="H28" s="203"/>
      <c r="I28" s="203"/>
    </row>
    <row r="29" spans="1:9" s="261" customFormat="1" ht="19.5" customHeight="1" x14ac:dyDescent="0.3">
      <c r="A29" s="256">
        <v>18</v>
      </c>
      <c r="B29" s="262" t="str">
        <f>CHOOSE(Tartalom!$G$3,Nyelv!B130,Nyelv!C130,Nyelv!D130,Nyelv!E130)</f>
        <v>V. SZEMÉLYI JELLEGŰ RÁFORDÍTÁSOK (10+11+12)</v>
      </c>
      <c r="C29" s="263">
        <f>Import_O!D20</f>
        <v>0</v>
      </c>
      <c r="D29" s="264">
        <f>Import_O!E20</f>
        <v>0</v>
      </c>
      <c r="E29" s="265">
        <f>Import_O!F20</f>
        <v>0</v>
      </c>
      <c r="G29" s="203"/>
      <c r="H29" s="203"/>
      <c r="I29" s="203"/>
    </row>
    <row r="30" spans="1:9" s="261" customFormat="1" ht="19.5" customHeight="1" x14ac:dyDescent="0.3">
      <c r="A30" s="256">
        <v>19</v>
      </c>
      <c r="B30" s="262" t="str">
        <f>CHOOSE(Tartalom!$G$3,Nyelv!B131,Nyelv!C131,Nyelv!D131,Nyelv!E131)</f>
        <v>VI. ÉRTÉKCSÖKKENÉSI LEÍRÁS</v>
      </c>
      <c r="C30" s="263">
        <f>Import_O!D21</f>
        <v>0</v>
      </c>
      <c r="D30" s="264">
        <f>Import_O!E21</f>
        <v>0</v>
      </c>
      <c r="E30" s="265">
        <f>Import_O!F21</f>
        <v>0</v>
      </c>
      <c r="G30" s="203"/>
      <c r="H30" s="203"/>
      <c r="I30" s="203"/>
    </row>
    <row r="31" spans="1:9" s="261" customFormat="1" ht="19.5" customHeight="1" x14ac:dyDescent="0.3">
      <c r="A31" s="256">
        <v>20</v>
      </c>
      <c r="B31" s="262" t="str">
        <f>CHOOSE(Tartalom!$G$3,Nyelv!B132,Nyelv!C132,Nyelv!D132,Nyelv!E132)</f>
        <v>VII. EGYÉB RÁFORDÍTÁSOK</v>
      </c>
      <c r="C31" s="263">
        <f>Import_O!D22</f>
        <v>0</v>
      </c>
      <c r="D31" s="264">
        <f>Import_O!E22</f>
        <v>0</v>
      </c>
      <c r="E31" s="265">
        <f>Import_O!F22</f>
        <v>0</v>
      </c>
      <c r="G31" s="203"/>
      <c r="H31" s="203"/>
      <c r="I31" s="203"/>
    </row>
    <row r="32" spans="1:9" s="261" customFormat="1" ht="19.5" customHeight="1" x14ac:dyDescent="0.3">
      <c r="A32" s="256">
        <v>21</v>
      </c>
      <c r="B32" s="257" t="str">
        <f>CHOOSE(Tartalom!$G$3,Nyelv!B133,Nyelv!C133,Nyelv!D133,Nyelv!E133)</f>
        <v>Ebből: értékvesztés</v>
      </c>
      <c r="C32" s="258">
        <f>Import_O!D23</f>
        <v>0</v>
      </c>
      <c r="D32" s="259">
        <f>Import_O!E23</f>
        <v>0</v>
      </c>
      <c r="E32" s="260">
        <f>Import_O!F23</f>
        <v>0</v>
      </c>
      <c r="G32" s="203"/>
      <c r="H32" s="203"/>
      <c r="I32" s="203"/>
    </row>
    <row r="33" spans="1:9" s="261" customFormat="1" ht="19.5" customHeight="1" x14ac:dyDescent="0.3">
      <c r="A33" s="267">
        <v>22</v>
      </c>
      <c r="B33" s="268" t="str">
        <f>CHOOSE(Tartalom!$G$3,Nyelv!B134,Nyelv!C134,Nyelv!D134,Nyelv!E134)</f>
        <v>A. ÜZEMI (ÜZLETI) TEVÉKENYSÉG EREDMÉNYE  (I+II+III-IV-V-VI-VII)</v>
      </c>
      <c r="C33" s="269">
        <f>Import_O!D24</f>
        <v>0</v>
      </c>
      <c r="D33" s="270">
        <f>Import_O!E24</f>
        <v>0</v>
      </c>
      <c r="E33" s="271">
        <f>Import_O!F24</f>
        <v>0</v>
      </c>
      <c r="G33" s="203"/>
      <c r="H33" s="203"/>
      <c r="I33" s="203"/>
    </row>
    <row r="34" spans="1:9" ht="19.5" customHeight="1" x14ac:dyDescent="0.3">
      <c r="A34" s="251">
        <v>23</v>
      </c>
      <c r="B34" s="252" t="str">
        <f>CHOOSE(Tartalom!$G$3,Nyelv!B135,Nyelv!C135,Nyelv!D135,Nyelv!E135)</f>
        <v>13. Kapott (járó) osztalék és részesedés</v>
      </c>
      <c r="C34" s="253">
        <f>Import_O!D25</f>
        <v>0</v>
      </c>
      <c r="D34" s="272">
        <f>Import_O!E25</f>
        <v>0</v>
      </c>
      <c r="E34" s="273">
        <f>Import_O!F25</f>
        <v>0</v>
      </c>
      <c r="G34" s="203"/>
      <c r="H34" s="203"/>
      <c r="I34" s="203"/>
    </row>
    <row r="35" spans="1:9" ht="19.5" customHeight="1" x14ac:dyDescent="0.3">
      <c r="A35" s="256">
        <v>24</v>
      </c>
      <c r="B35" s="257" t="str">
        <f>CHOOSE(Tartalom!$G$3,Nyelv!B136,Nyelv!C136,Nyelv!D136,Nyelv!E136)</f>
        <v>Ebből: kapcsolt vállalkozástól kapott</v>
      </c>
      <c r="C35" s="258">
        <f>Import_O!D26</f>
        <v>0</v>
      </c>
      <c r="D35" s="274">
        <f>Import_O!E26</f>
        <v>0</v>
      </c>
      <c r="E35" s="266">
        <f>Import_O!F26</f>
        <v>0</v>
      </c>
      <c r="G35" s="203"/>
      <c r="H35" s="203"/>
      <c r="I35" s="203"/>
    </row>
    <row r="36" spans="1:9" ht="19.5" customHeight="1" x14ac:dyDescent="0.3">
      <c r="A36" s="256">
        <v>25</v>
      </c>
      <c r="B36" s="257" t="str">
        <f>CHOOSE(Tartalom!$G$3,Nyelv!B137,Nyelv!C137,Nyelv!D137,Nyelv!E137)</f>
        <v>14. Részesedésekből származó bevételek, árfolyamnyereségek</v>
      </c>
      <c r="C36" s="258">
        <f>Import_O!D27</f>
        <v>0</v>
      </c>
      <c r="D36" s="274">
        <f>Import_O!E27</f>
        <v>0</v>
      </c>
      <c r="E36" s="266">
        <f>Import_O!F27</f>
        <v>0</v>
      </c>
      <c r="G36" s="203"/>
      <c r="H36" s="203"/>
      <c r="I36" s="203"/>
    </row>
    <row r="37" spans="1:9" ht="19.5" customHeight="1" x14ac:dyDescent="0.3">
      <c r="A37" s="256">
        <v>26</v>
      </c>
      <c r="B37" s="257" t="str">
        <f>CHOOSE(Tartalom!$G$3,Nyelv!B138,Nyelv!C138,Nyelv!D138,Nyelv!E138)</f>
        <v>Ebből: kapcsolt vállalkozástól kapott</v>
      </c>
      <c r="C37" s="258">
        <f>Import_O!D28</f>
        <v>0</v>
      </c>
      <c r="D37" s="274">
        <f>Import_O!E28</f>
        <v>0</v>
      </c>
      <c r="E37" s="266">
        <f>Import_O!F28</f>
        <v>0</v>
      </c>
      <c r="G37" s="203"/>
      <c r="H37" s="203"/>
      <c r="I37" s="203"/>
    </row>
    <row r="38" spans="1:9" ht="27.6" x14ac:dyDescent="0.3">
      <c r="A38" s="256">
        <v>27</v>
      </c>
      <c r="B38" s="257" t="str">
        <f>CHOOSE(Tartalom!$G$3,Nyelv!B139,Nyelv!C139,Nyelv!D139,Nyelv!E139)</f>
        <v>15. Befektetett pénzügyi eszközökből (értékpapírokból, kölcsönökből) származó bevételek, árfolyamnyereségek</v>
      </c>
      <c r="C38" s="259">
        <f>Import_O!D29</f>
        <v>0</v>
      </c>
      <c r="D38" s="274">
        <f>Import_O!E29</f>
        <v>0</v>
      </c>
      <c r="E38" s="266">
        <f>Import_O!F29</f>
        <v>0</v>
      </c>
      <c r="G38" s="203"/>
      <c r="H38" s="203"/>
      <c r="I38" s="203"/>
    </row>
    <row r="39" spans="1:9" ht="19.5" customHeight="1" x14ac:dyDescent="0.3">
      <c r="A39" s="256">
        <v>28</v>
      </c>
      <c r="B39" s="257" t="str">
        <f>CHOOSE(Tartalom!$G$3,Nyelv!B140,Nyelv!C140,Nyelv!D140,Nyelv!E140)</f>
        <v>Ebből: kapcsolt vállalkozástól kapott</v>
      </c>
      <c r="C39" s="259">
        <f>Import_O!D30</f>
        <v>0</v>
      </c>
      <c r="D39" s="274">
        <f>Import_O!E30</f>
        <v>0</v>
      </c>
      <c r="E39" s="266">
        <f>Import_O!F30</f>
        <v>0</v>
      </c>
      <c r="G39" s="203"/>
      <c r="H39" s="203"/>
      <c r="I39" s="203"/>
    </row>
    <row r="40" spans="1:9" ht="19.5" customHeight="1" x14ac:dyDescent="0.3">
      <c r="A40" s="256">
        <v>29</v>
      </c>
      <c r="B40" s="257" t="str">
        <f>CHOOSE(Tartalom!$G$3,Nyelv!B141,Nyelv!C141,Nyelv!D141,Nyelv!E141)</f>
        <v>16. Egyéb kapott (járó) kamatok és kamatjellegű bevételek</v>
      </c>
      <c r="C40" s="258">
        <f>Import_O!D31</f>
        <v>0</v>
      </c>
      <c r="D40" s="274">
        <f>Import_O!E31</f>
        <v>0</v>
      </c>
      <c r="E40" s="260">
        <f>Import_O!F31</f>
        <v>0</v>
      </c>
      <c r="G40" s="203"/>
      <c r="H40" s="203"/>
      <c r="I40" s="203"/>
    </row>
    <row r="41" spans="1:9" ht="19.5" customHeight="1" x14ac:dyDescent="0.3">
      <c r="A41" s="256">
        <v>30</v>
      </c>
      <c r="B41" s="257" t="str">
        <f>CHOOSE(Tartalom!$G$3,Nyelv!B142,Nyelv!C142,Nyelv!D142,Nyelv!E142)</f>
        <v>Ebből: kapcsolt vállalkozástól kapott</v>
      </c>
      <c r="C41" s="259">
        <f>Import_O!D32</f>
        <v>0</v>
      </c>
      <c r="D41" s="274">
        <f>Import_O!E32</f>
        <v>0</v>
      </c>
      <c r="E41" s="266">
        <f>Import_O!F32</f>
        <v>0</v>
      </c>
      <c r="G41" s="203"/>
      <c r="H41" s="203"/>
      <c r="I41" s="203"/>
    </row>
    <row r="42" spans="1:9" ht="19.5" customHeight="1" x14ac:dyDescent="0.3">
      <c r="A42" s="256">
        <v>31</v>
      </c>
      <c r="B42" s="257" t="str">
        <f>CHOOSE(Tartalom!$G$3,Nyelv!B143,Nyelv!C143,Nyelv!D143,Nyelv!E143)</f>
        <v>17. Pénzügyi műveletek egyéb bevételei</v>
      </c>
      <c r="C42" s="258">
        <f>Import_O!D33</f>
        <v>0</v>
      </c>
      <c r="D42" s="274">
        <f>Import_O!E33</f>
        <v>0</v>
      </c>
      <c r="E42" s="260">
        <f>Import_O!F33</f>
        <v>0</v>
      </c>
      <c r="G42" s="203"/>
      <c r="H42" s="203"/>
      <c r="I42" s="203"/>
    </row>
    <row r="43" spans="1:9" ht="19.5" customHeight="1" x14ac:dyDescent="0.3">
      <c r="A43" s="256">
        <v>32</v>
      </c>
      <c r="B43" s="257" t="str">
        <f>CHOOSE(Tartalom!$G$3,Nyelv!B144,Nyelv!C144,Nyelv!D144,Nyelv!E144)</f>
        <v>Ebből: értékelési különbözet</v>
      </c>
      <c r="C43" s="258">
        <f>Import_O!D34</f>
        <v>0</v>
      </c>
      <c r="D43" s="274">
        <f>Import_O!E34</f>
        <v>0</v>
      </c>
      <c r="E43" s="266">
        <f>Import_O!F34</f>
        <v>0</v>
      </c>
      <c r="G43" s="203"/>
      <c r="H43" s="203"/>
      <c r="I43" s="203"/>
    </row>
    <row r="44" spans="1:9" ht="19.5" customHeight="1" x14ac:dyDescent="0.3">
      <c r="A44" s="256">
        <v>33</v>
      </c>
      <c r="B44" s="262" t="str">
        <f>CHOOSE(Tartalom!$G$3,Nyelv!B145,Nyelv!C145,Nyelv!D145,Nyelv!E145)</f>
        <v>VIII. PÉNZÜGYI MÜVELETEK BEVÉTELEI (13+14+15+16+17)</v>
      </c>
      <c r="C44" s="258">
        <f>Import_O!D35</f>
        <v>0</v>
      </c>
      <c r="D44" s="274">
        <f>Import_O!E35</f>
        <v>0</v>
      </c>
      <c r="E44" s="260">
        <f>Import_O!F35</f>
        <v>0</v>
      </c>
      <c r="G44" s="203"/>
      <c r="H44" s="203"/>
      <c r="I44" s="203"/>
    </row>
    <row r="45" spans="1:9" ht="19.5" customHeight="1" x14ac:dyDescent="0.3">
      <c r="A45" s="256">
        <v>34</v>
      </c>
      <c r="B45" s="257" t="str">
        <f>CHOOSE(Tartalom!$G$3,Nyelv!B146,Nyelv!C146,Nyelv!D146,Nyelv!E146)</f>
        <v>18. Részesedésekből származó ráfordítások, árfolyamveszteségek</v>
      </c>
      <c r="C45" s="259">
        <f>Import_O!D36</f>
        <v>0</v>
      </c>
      <c r="D45" s="274">
        <f>Import_O!E36</f>
        <v>0</v>
      </c>
      <c r="E45" s="266">
        <f>Import_O!F36</f>
        <v>0</v>
      </c>
      <c r="G45" s="203"/>
      <c r="H45" s="203"/>
      <c r="I45" s="203"/>
    </row>
    <row r="46" spans="1:9" ht="19.5" customHeight="1" x14ac:dyDescent="0.3">
      <c r="A46" s="256">
        <v>35</v>
      </c>
      <c r="B46" s="257" t="str">
        <f>CHOOSE(Tartalom!$G$3,Nyelv!B147,Nyelv!C147,Nyelv!D147,Nyelv!E147)</f>
        <v>Ebből: kapcsolt vállalkozásnak adott</v>
      </c>
      <c r="C46" s="259">
        <f>Import_O!D37</f>
        <v>0</v>
      </c>
      <c r="D46" s="274">
        <f>Import_O!E37</f>
        <v>0</v>
      </c>
      <c r="E46" s="266">
        <f>Import_O!F37</f>
        <v>0</v>
      </c>
      <c r="G46" s="203"/>
      <c r="H46" s="203"/>
      <c r="I46" s="203"/>
    </row>
    <row r="47" spans="1:9" ht="27.6" x14ac:dyDescent="0.3">
      <c r="A47" s="256">
        <v>36</v>
      </c>
      <c r="B47" s="257" t="str">
        <f>CHOOSE(Tartalom!$G$3,Nyelv!B148,Nyelv!C148,Nyelv!D148,Nyelv!E148)</f>
        <v>19. Befektetett pénzügyi eszközökből (értékpapírokból, kölcsönökből) származó ráfordítások, árfolyamveszteségek</v>
      </c>
      <c r="C47" s="259">
        <f>Import_O!D38</f>
        <v>0</v>
      </c>
      <c r="D47" s="274">
        <f>Import_O!E38</f>
        <v>0</v>
      </c>
      <c r="E47" s="266">
        <f>Import_O!F38</f>
        <v>0</v>
      </c>
      <c r="G47" s="203"/>
      <c r="H47" s="203"/>
      <c r="I47" s="203"/>
    </row>
    <row r="48" spans="1:9" ht="19.5" customHeight="1" x14ac:dyDescent="0.3">
      <c r="A48" s="256">
        <v>37</v>
      </c>
      <c r="B48" s="257" t="str">
        <f>CHOOSE(Tartalom!$G$3,Nyelv!B149,Nyelv!C149,Nyelv!D149,Nyelv!E149)</f>
        <v>Ebből: kapcsolt vállalkozásnak adott</v>
      </c>
      <c r="C48" s="259">
        <f>Import_O!D39</f>
        <v>0</v>
      </c>
      <c r="D48" s="274">
        <f>Import_O!E39</f>
        <v>0</v>
      </c>
      <c r="E48" s="266">
        <f>Import_O!F39</f>
        <v>0</v>
      </c>
      <c r="G48" s="203"/>
      <c r="H48" s="203"/>
      <c r="I48" s="203"/>
    </row>
    <row r="49" spans="1:9" ht="19.5" customHeight="1" x14ac:dyDescent="0.3">
      <c r="A49" s="256">
        <v>38</v>
      </c>
      <c r="B49" s="257" t="str">
        <f>CHOOSE(Tartalom!$G$3,Nyelv!B150,Nyelv!C150,Nyelv!D150,Nyelv!E150)</f>
        <v>20. Fizetendő (fizetett) kamatok és kamatjellegű ráfordítások</v>
      </c>
      <c r="C49" s="258">
        <f>Import_O!D40</f>
        <v>0</v>
      </c>
      <c r="D49" s="274">
        <f>Import_O!E40</f>
        <v>0</v>
      </c>
      <c r="E49" s="260">
        <f>Import_O!F40</f>
        <v>0</v>
      </c>
      <c r="G49" s="203"/>
      <c r="H49" s="203"/>
      <c r="I49" s="203"/>
    </row>
    <row r="50" spans="1:9" ht="19.5" customHeight="1" x14ac:dyDescent="0.3">
      <c r="A50" s="256">
        <v>39</v>
      </c>
      <c r="B50" s="257" t="str">
        <f>CHOOSE(Tartalom!$G$3,Nyelv!B151,Nyelv!C151,Nyelv!D151,Nyelv!E151)</f>
        <v>Ebből: kapcsolt vállalkozásnak adott</v>
      </c>
      <c r="C50" s="259">
        <f>Import_O!D41</f>
        <v>0</v>
      </c>
      <c r="D50" s="274">
        <f>Import_O!E41</f>
        <v>0</v>
      </c>
      <c r="E50" s="266">
        <f>Import_O!F41</f>
        <v>0</v>
      </c>
      <c r="G50" s="203"/>
      <c r="H50" s="203"/>
      <c r="I50" s="203"/>
    </row>
    <row r="51" spans="1:9" ht="19.5" customHeight="1" x14ac:dyDescent="0.3">
      <c r="A51" s="256">
        <v>40</v>
      </c>
      <c r="B51" s="257" t="str">
        <f>CHOOSE(Tartalom!$G$3,Nyelv!B152,Nyelv!C152,Nyelv!D152,Nyelv!E152)</f>
        <v>21. Részesedések, értékpapírok, bankbetétek értékvesztése</v>
      </c>
      <c r="C51" s="259">
        <f>Import_O!D42</f>
        <v>0</v>
      </c>
      <c r="D51" s="274">
        <f>Import_O!E42</f>
        <v>0</v>
      </c>
      <c r="E51" s="266">
        <f>Import_O!F42</f>
        <v>0</v>
      </c>
      <c r="G51" s="203"/>
      <c r="H51" s="203"/>
      <c r="I51" s="203"/>
    </row>
    <row r="52" spans="1:9" ht="19.5" customHeight="1" x14ac:dyDescent="0.3">
      <c r="A52" s="256">
        <v>41</v>
      </c>
      <c r="B52" s="257" t="str">
        <f>CHOOSE(Tartalom!$G$3,Nyelv!B153,Nyelv!C153,Nyelv!D153,Nyelv!E153)</f>
        <v>22. Pénzügyi műveletek egyéb ráfordításai</v>
      </c>
      <c r="C52" s="258">
        <f>Import_O!D43</f>
        <v>0</v>
      </c>
      <c r="D52" s="274">
        <f>Import_O!E43</f>
        <v>0</v>
      </c>
      <c r="E52" s="260">
        <f>Import_O!F43</f>
        <v>0</v>
      </c>
      <c r="G52" s="203"/>
      <c r="H52" s="203"/>
      <c r="I52" s="203"/>
    </row>
    <row r="53" spans="1:9" ht="19.5" customHeight="1" x14ac:dyDescent="0.3">
      <c r="A53" s="256">
        <v>42</v>
      </c>
      <c r="B53" s="257" t="str">
        <f>CHOOSE(Tartalom!$G$3,Nyelv!B154,Nyelv!C154,Nyelv!D154,Nyelv!E154)</f>
        <v>Ebből: értékelési különbözet</v>
      </c>
      <c r="C53" s="264">
        <f>Import_O!D44</f>
        <v>0</v>
      </c>
      <c r="D53" s="275">
        <f>Import_O!E44</f>
        <v>0</v>
      </c>
      <c r="E53" s="265">
        <f>Import_O!F44</f>
        <v>0</v>
      </c>
      <c r="G53" s="203"/>
      <c r="H53" s="203"/>
      <c r="I53" s="203"/>
    </row>
    <row r="54" spans="1:9" ht="19.5" customHeight="1" x14ac:dyDescent="0.3">
      <c r="A54" s="276">
        <v>43</v>
      </c>
      <c r="B54" s="262" t="str">
        <f>CHOOSE(Tartalom!$G$3,Nyelv!B155,Nyelv!C155,Nyelv!D155,Nyelv!E155)</f>
        <v>IX. PÉNZÜGYI MŰVELETEK RÁFORDÍTÁSAI  (18+19+20+21+22)</v>
      </c>
      <c r="C54" s="263">
        <f>Import_O!D45</f>
        <v>0</v>
      </c>
      <c r="D54" s="275">
        <f>Import_O!E45</f>
        <v>0</v>
      </c>
      <c r="E54" s="265">
        <f>Import_O!F45</f>
        <v>0</v>
      </c>
      <c r="G54" s="203"/>
      <c r="H54" s="203"/>
      <c r="I54" s="203"/>
    </row>
    <row r="55" spans="1:9" ht="19.5" customHeight="1" x14ac:dyDescent="0.3">
      <c r="A55" s="256">
        <v>44</v>
      </c>
      <c r="B55" s="262" t="str">
        <f>CHOOSE(Tartalom!$G$3,Nyelv!B156,Nyelv!C156,Nyelv!D156,Nyelv!E156)</f>
        <v>B. PÉNZÜGYI MŰVELETEK EREDMÉNYE (VIII-IX)</v>
      </c>
      <c r="C55" s="258">
        <f>Import_O!D46</f>
        <v>0</v>
      </c>
      <c r="D55" s="274">
        <f>Import_O!E46</f>
        <v>0</v>
      </c>
      <c r="E55" s="260">
        <f>Import_O!F46</f>
        <v>0</v>
      </c>
      <c r="G55" s="203"/>
      <c r="H55" s="203"/>
      <c r="I55" s="203"/>
    </row>
    <row r="56" spans="1:9" ht="19.5" customHeight="1" x14ac:dyDescent="0.3">
      <c r="A56" s="256">
        <v>45</v>
      </c>
      <c r="B56" s="262" t="str">
        <f>CHOOSE(Tartalom!$G$3,Nyelv!B157,Nyelv!C157,Nyelv!D157,Nyelv!E157)</f>
        <v>C. ADÓZÁS ELŐTTI EREDMÉNY (±A±B)</v>
      </c>
      <c r="C56" s="258">
        <f>Import_O!D47</f>
        <v>0</v>
      </c>
      <c r="D56" s="274">
        <f>Import_O!E47</f>
        <v>0</v>
      </c>
      <c r="E56" s="260">
        <f>Import_O!F47</f>
        <v>0</v>
      </c>
      <c r="G56" s="203"/>
      <c r="H56" s="203"/>
      <c r="I56" s="203"/>
    </row>
    <row r="57" spans="1:9" ht="19.5" customHeight="1" x14ac:dyDescent="0.3">
      <c r="A57" s="256">
        <v>46</v>
      </c>
      <c r="B57" s="262" t="str">
        <f>CHOOSE(Tartalom!$G$3,Nyelv!B158,Nyelv!C158,Nyelv!D158,Nyelv!E158)</f>
        <v>X. Adófizetési kötelezettség</v>
      </c>
      <c r="C57" s="263">
        <f>Import_O!D48</f>
        <v>0</v>
      </c>
      <c r="D57" s="275">
        <f>Import_O!E48</f>
        <v>0</v>
      </c>
      <c r="E57" s="265">
        <f>Import_O!F48</f>
        <v>0</v>
      </c>
      <c r="G57" s="203"/>
      <c r="H57" s="203"/>
      <c r="I57" s="203"/>
    </row>
    <row r="58" spans="1:9" ht="19.5" customHeight="1" x14ac:dyDescent="0.3">
      <c r="A58" s="277">
        <v>47</v>
      </c>
      <c r="B58" s="278" t="str">
        <f>CHOOSE(Tartalom!$G$3,Nyelv!B159,Nyelv!C159,Nyelv!D159,Nyelv!E159)</f>
        <v>D. ADÓZOTT EREDMÉNY (±C-X)</v>
      </c>
      <c r="C58" s="279">
        <f>Import_O!D49</f>
        <v>0</v>
      </c>
      <c r="D58" s="280">
        <f>Import_O!E49</f>
        <v>0</v>
      </c>
      <c r="E58" s="281">
        <f>Import_O!F49</f>
        <v>0</v>
      </c>
      <c r="G58" s="203"/>
      <c r="H58" s="203"/>
      <c r="I58" s="203"/>
    </row>
    <row r="59" spans="1:9" s="261" customFormat="1" ht="19.5" customHeight="1" x14ac:dyDescent="0.3">
      <c r="A59" s="282"/>
      <c r="B59" s="283"/>
      <c r="C59" s="284"/>
      <c r="D59" s="285"/>
      <c r="E59" s="284"/>
      <c r="G59" s="203"/>
      <c r="H59" s="203"/>
      <c r="I59" s="203"/>
    </row>
    <row r="60" spans="1:9" s="261" customFormat="1" ht="19.5" customHeight="1" x14ac:dyDescent="0.3">
      <c r="A60" s="282"/>
      <c r="B60" s="283"/>
      <c r="C60" s="284"/>
      <c r="D60" s="285"/>
      <c r="E60" s="284"/>
      <c r="G60" s="203"/>
      <c r="H60" s="203"/>
      <c r="I60" s="203"/>
    </row>
    <row r="61" spans="1:9" s="261" customFormat="1" ht="19.5" customHeight="1" x14ac:dyDescent="0.3">
      <c r="A61" s="174"/>
      <c r="B61" s="174"/>
      <c r="C61" s="153"/>
      <c r="D61" s="153"/>
      <c r="E61" s="153"/>
      <c r="G61" s="203"/>
      <c r="H61" s="203"/>
      <c r="I61" s="203"/>
    </row>
    <row r="62" spans="1:9" s="286" customFormat="1" ht="12.75" customHeight="1" x14ac:dyDescent="0.3">
      <c r="A62" s="174" t="str">
        <f>IF(Tartalom!$G$3=1,Nyelv!B429,IF(Tartalom!$G$3=2,Nyelv!C429,IF(Tartalom!$G$3=3,Nyelv!D429,Nyelv!E429)))</f>
        <v xml:space="preserve">,  </v>
      </c>
      <c r="B62" s="174"/>
      <c r="C62" s="235"/>
      <c r="D62" s="235"/>
      <c r="E62" s="175"/>
      <c r="G62" s="203"/>
      <c r="H62" s="203"/>
      <c r="I62" s="203"/>
    </row>
    <row r="63" spans="1:9" s="286" customFormat="1" ht="12.75" customHeight="1" x14ac:dyDescent="0.3">
      <c r="A63" s="171"/>
      <c r="B63" s="171"/>
      <c r="C63" s="287"/>
      <c r="D63" s="177" t="str">
        <f>IF(Tartalom!$G$3=1,Nyelv!B427,IF(Tartalom!$G$3=2,Nyelv!C427,IF(Tartalom!$G$3=3,Nyelv!D427,Nyelv!E2427)))</f>
        <v>a vállalkozás vezetője</v>
      </c>
      <c r="E63" s="177"/>
      <c r="G63" s="203"/>
      <c r="H63" s="203"/>
      <c r="I63" s="203"/>
    </row>
    <row r="64" spans="1:9" s="286" customFormat="1" ht="12.75" customHeight="1" x14ac:dyDescent="0.3">
      <c r="A64" s="171"/>
      <c r="B64" s="171"/>
      <c r="C64" s="287"/>
      <c r="D64" s="178" t="str">
        <f>IF(Tartalom!$G$3=1,Nyelv!B428,IF(Tartalom!$G$3=2,Nyelv!C428,IF(Tartalom!$G$3=3,Nyelv!D428,Nyelv!E2428)))</f>
        <v>(képviselője)</v>
      </c>
      <c r="E64" s="178"/>
      <c r="G64" s="203"/>
      <c r="H64" s="203"/>
      <c r="I64" s="203"/>
    </row>
    <row r="65" spans="1:9" s="261" customFormat="1" ht="21" customHeight="1" x14ac:dyDescent="0.3">
      <c r="A65" s="179"/>
      <c r="B65" s="179"/>
      <c r="C65" s="179"/>
      <c r="D65" s="179"/>
      <c r="E65" s="179"/>
      <c r="G65" s="203"/>
      <c r="H65" s="203"/>
      <c r="I65" s="203"/>
    </row>
    <row r="66" spans="1:9" s="261" customFormat="1" ht="21" customHeight="1" x14ac:dyDescent="0.3">
      <c r="A66" s="179"/>
      <c r="B66" s="179"/>
      <c r="C66" s="179"/>
      <c r="D66" s="179"/>
      <c r="E66" s="179"/>
      <c r="G66" s="203"/>
      <c r="H66" s="203"/>
      <c r="I66" s="203"/>
    </row>
    <row r="67" spans="1:9" s="261" customFormat="1" ht="21" customHeight="1" x14ac:dyDescent="0.3">
      <c r="A67" s="179"/>
      <c r="B67" s="179"/>
      <c r="C67" s="179"/>
      <c r="D67" s="179"/>
      <c r="E67" s="179"/>
      <c r="G67" s="203"/>
      <c r="H67" s="203"/>
      <c r="I67" s="203"/>
    </row>
    <row r="68" spans="1:9" s="261" customFormat="1" ht="21" customHeight="1" x14ac:dyDescent="0.3">
      <c r="A68" s="179"/>
      <c r="B68" s="179"/>
      <c r="C68" s="179"/>
      <c r="D68" s="179"/>
      <c r="E68" s="179"/>
      <c r="G68" s="203"/>
      <c r="H68" s="203"/>
      <c r="I68" s="203"/>
    </row>
    <row r="69" spans="1:9" s="261" customFormat="1" ht="21" customHeight="1" x14ac:dyDescent="0.3">
      <c r="A69" s="179"/>
      <c r="B69" s="179"/>
      <c r="C69" s="179"/>
      <c r="D69" s="179"/>
      <c r="E69" s="179"/>
      <c r="G69" s="203"/>
      <c r="H69" s="203"/>
      <c r="I69" s="203"/>
    </row>
    <row r="70" spans="1:9" ht="15.6" x14ac:dyDescent="0.3">
      <c r="G70" s="203"/>
      <c r="H70" s="203"/>
      <c r="I70" s="203"/>
    </row>
    <row r="71" spans="1:9" ht="15.6" x14ac:dyDescent="0.3">
      <c r="G71" s="203"/>
      <c r="H71" s="203"/>
      <c r="I71" s="203"/>
    </row>
    <row r="72" spans="1:9" ht="15.6" x14ac:dyDescent="0.3">
      <c r="G72" s="203"/>
      <c r="H72" s="203"/>
      <c r="I72" s="203"/>
    </row>
    <row r="73" spans="1:9" ht="15.6" x14ac:dyDescent="0.3">
      <c r="G73" s="203"/>
      <c r="H73" s="203"/>
      <c r="I73" s="203"/>
    </row>
    <row r="74" spans="1:9" ht="15.6" x14ac:dyDescent="0.3">
      <c r="G74" s="203"/>
      <c r="H74" s="203"/>
      <c r="I74" s="203"/>
    </row>
    <row r="75" spans="1:9" ht="15.6" x14ac:dyDescent="0.3">
      <c r="G75" s="203"/>
      <c r="H75" s="203"/>
      <c r="I75" s="203"/>
    </row>
    <row r="76" spans="1:9" ht="15.6" x14ac:dyDescent="0.3">
      <c r="G76" s="203"/>
      <c r="H76" s="203"/>
      <c r="I76" s="203"/>
    </row>
    <row r="77" spans="1:9" ht="15.6" x14ac:dyDescent="0.3">
      <c r="G77" s="203"/>
      <c r="H77" s="203"/>
      <c r="I77" s="203"/>
    </row>
    <row r="78" spans="1:9" ht="15.6" x14ac:dyDescent="0.3">
      <c r="G78" s="203"/>
      <c r="H78" s="203"/>
      <c r="I78" s="203"/>
    </row>
    <row r="79" spans="1:9" ht="15.6" x14ac:dyDescent="0.3">
      <c r="G79" s="203"/>
      <c r="H79" s="203"/>
      <c r="I79" s="203"/>
    </row>
    <row r="80" spans="1:9" ht="15.6" x14ac:dyDescent="0.3">
      <c r="G80" s="203"/>
      <c r="H80" s="203"/>
      <c r="I80" s="203"/>
    </row>
    <row r="81" spans="7:9" ht="15.6" x14ac:dyDescent="0.3">
      <c r="G81" s="203"/>
      <c r="H81" s="203"/>
      <c r="I81" s="203"/>
    </row>
    <row r="82" spans="7:9" ht="15.6" x14ac:dyDescent="0.3">
      <c r="G82" s="203"/>
      <c r="H82" s="203"/>
      <c r="I82" s="203"/>
    </row>
    <row r="83" spans="7:9" ht="15.6" x14ac:dyDescent="0.3">
      <c r="G83" s="203"/>
      <c r="H83" s="203"/>
      <c r="I83" s="203"/>
    </row>
    <row r="84" spans="7:9" ht="15.6" x14ac:dyDescent="0.3">
      <c r="G84" s="203"/>
      <c r="H84" s="203"/>
      <c r="I84" s="203"/>
    </row>
    <row r="85" spans="7:9" ht="15.6" x14ac:dyDescent="0.3">
      <c r="G85" s="203"/>
      <c r="H85" s="203"/>
      <c r="I85" s="203"/>
    </row>
    <row r="86" spans="7:9" ht="15.6" x14ac:dyDescent="0.3">
      <c r="G86" s="203"/>
      <c r="H86" s="203"/>
      <c r="I86" s="203"/>
    </row>
    <row r="87" spans="7:9" ht="15.6" x14ac:dyDescent="0.3">
      <c r="G87" s="203"/>
      <c r="H87" s="203"/>
      <c r="I87" s="203"/>
    </row>
    <row r="88" spans="7:9" ht="15.6" x14ac:dyDescent="0.3">
      <c r="G88" s="203"/>
      <c r="H88" s="203"/>
      <c r="I88" s="203"/>
    </row>
    <row r="89" spans="7:9" ht="15.6" x14ac:dyDescent="0.3">
      <c r="G89" s="203"/>
      <c r="H89" s="203"/>
      <c r="I89" s="203"/>
    </row>
    <row r="90" spans="7:9" ht="15.6" x14ac:dyDescent="0.3">
      <c r="G90" s="203"/>
      <c r="H90" s="203"/>
      <c r="I90" s="203"/>
    </row>
    <row r="91" spans="7:9" ht="15.6" x14ac:dyDescent="0.3">
      <c r="G91" s="203"/>
      <c r="H91" s="203"/>
      <c r="I91" s="203"/>
    </row>
    <row r="92" spans="7:9" ht="15.6" x14ac:dyDescent="0.3">
      <c r="G92" s="203"/>
      <c r="H92" s="203"/>
      <c r="I92" s="203"/>
    </row>
    <row r="93" spans="7:9" ht="15.6" x14ac:dyDescent="0.3">
      <c r="G93" s="203"/>
      <c r="H93" s="203"/>
      <c r="I93" s="203"/>
    </row>
    <row r="94" spans="7:9" ht="15.6" x14ac:dyDescent="0.3">
      <c r="G94" s="203"/>
      <c r="H94" s="203"/>
      <c r="I94" s="203"/>
    </row>
    <row r="95" spans="7:9" ht="15.6" x14ac:dyDescent="0.3">
      <c r="G95" s="203"/>
      <c r="H95" s="203"/>
      <c r="I95" s="203"/>
    </row>
    <row r="96" spans="7:9" ht="15.6" x14ac:dyDescent="0.3">
      <c r="G96" s="203"/>
      <c r="H96" s="203"/>
      <c r="I96" s="203"/>
    </row>
    <row r="97" spans="7:9" ht="15.6" x14ac:dyDescent="0.3">
      <c r="G97" s="203"/>
      <c r="H97" s="203"/>
      <c r="I97" s="203"/>
    </row>
    <row r="98" spans="7:9" ht="15.6" x14ac:dyDescent="0.3">
      <c r="G98" s="203"/>
      <c r="H98" s="203"/>
      <c r="I98" s="203"/>
    </row>
    <row r="99" spans="7:9" ht="15.6" x14ac:dyDescent="0.3">
      <c r="G99" s="203"/>
      <c r="H99" s="203"/>
      <c r="I99" s="203"/>
    </row>
    <row r="100" spans="7:9" ht="15.6" x14ac:dyDescent="0.3">
      <c r="G100" s="203"/>
      <c r="H100" s="203"/>
      <c r="I100" s="203"/>
    </row>
    <row r="101" spans="7:9" ht="15.6" x14ac:dyDescent="0.3">
      <c r="G101" s="203"/>
      <c r="H101" s="203"/>
      <c r="I101" s="203"/>
    </row>
    <row r="102" spans="7:9" ht="15.6" x14ac:dyDescent="0.3">
      <c r="G102" s="203"/>
      <c r="H102" s="203"/>
      <c r="I102" s="203"/>
    </row>
    <row r="103" spans="7:9" ht="15.6" x14ac:dyDescent="0.3">
      <c r="G103" s="203"/>
      <c r="H103" s="203"/>
      <c r="I103" s="203"/>
    </row>
    <row r="104" spans="7:9" ht="15.6" x14ac:dyDescent="0.3">
      <c r="G104" s="203"/>
      <c r="H104" s="203"/>
      <c r="I104" s="203"/>
    </row>
    <row r="105" spans="7:9" ht="15.6" x14ac:dyDescent="0.3">
      <c r="G105" s="203"/>
      <c r="H105" s="203"/>
      <c r="I105" s="203"/>
    </row>
    <row r="106" spans="7:9" ht="15.6" x14ac:dyDescent="0.3">
      <c r="G106" s="203"/>
      <c r="H106" s="203"/>
      <c r="I106" s="203"/>
    </row>
    <row r="107" spans="7:9" ht="15.6" x14ac:dyDescent="0.3">
      <c r="G107" s="203"/>
      <c r="H107" s="203"/>
      <c r="I107" s="203"/>
    </row>
    <row r="108" spans="7:9" ht="15.6" x14ac:dyDescent="0.3">
      <c r="G108" s="203"/>
      <c r="H108" s="203"/>
      <c r="I108" s="203"/>
    </row>
    <row r="109" spans="7:9" ht="15.6" x14ac:dyDescent="0.3">
      <c r="G109" s="203"/>
      <c r="H109" s="203"/>
      <c r="I109" s="203"/>
    </row>
    <row r="110" spans="7:9" ht="15.6" x14ac:dyDescent="0.3">
      <c r="G110" s="203"/>
      <c r="H110" s="203"/>
      <c r="I110" s="203"/>
    </row>
    <row r="111" spans="7:9" ht="15.6" x14ac:dyDescent="0.3">
      <c r="G111" s="203"/>
      <c r="H111" s="203"/>
      <c r="I111" s="203"/>
    </row>
    <row r="112" spans="7:9" ht="15.6" x14ac:dyDescent="0.3">
      <c r="G112" s="203"/>
      <c r="H112" s="203"/>
      <c r="I112" s="203"/>
    </row>
    <row r="113" spans="7:9" ht="15.6" x14ac:dyDescent="0.3">
      <c r="G113" s="203"/>
      <c r="H113" s="203"/>
      <c r="I113" s="203"/>
    </row>
    <row r="114" spans="7:9" ht="15.6" x14ac:dyDescent="0.3">
      <c r="G114" s="203"/>
      <c r="H114" s="203"/>
      <c r="I114" s="203"/>
    </row>
    <row r="115" spans="7:9" ht="15.6" x14ac:dyDescent="0.3">
      <c r="G115" s="203"/>
      <c r="H115" s="203"/>
      <c r="I115" s="203"/>
    </row>
    <row r="116" spans="7:9" ht="15.6" x14ac:dyDescent="0.3">
      <c r="G116" s="203"/>
      <c r="H116" s="203"/>
      <c r="I116" s="203"/>
    </row>
    <row r="117" spans="7:9" ht="15.6" x14ac:dyDescent="0.3">
      <c r="G117" s="203"/>
      <c r="H117" s="203"/>
      <c r="I117" s="203"/>
    </row>
    <row r="118" spans="7:9" ht="15.6" x14ac:dyDescent="0.3">
      <c r="G118" s="203"/>
      <c r="H118" s="203"/>
      <c r="I118" s="203"/>
    </row>
    <row r="119" spans="7:9" ht="15.6" x14ac:dyDescent="0.3">
      <c r="G119" s="203"/>
      <c r="H119" s="203"/>
      <c r="I119" s="203"/>
    </row>
    <row r="120" spans="7:9" ht="15.6" x14ac:dyDescent="0.3">
      <c r="G120" s="203"/>
      <c r="H120" s="203"/>
      <c r="I120" s="203"/>
    </row>
  </sheetData>
  <mergeCells count="3">
    <mergeCell ref="C5:E5"/>
    <mergeCell ref="A7:D7"/>
    <mergeCell ref="A8:D8"/>
  </mergeCells>
  <hyperlinks>
    <hyperlink ref="F1" location="TARTALOM!A1" display=" &lt; Tartalom" xr:uid="{00000000-0004-0000-0500-000000000000}"/>
  </hyperlinks>
  <pageMargins left="0.78740157480314998" right="0.78740157480314998" top="0.59055118110236204" bottom="0.59055118110236204" header="0.511811023622047" footer="0.511811023622047"/>
  <pageSetup paperSize="9" scale="89" fitToHeight="2" orientation="portrait"/>
  <headerFooter>
    <oddHeader>&amp;R&amp;P</oddHeader>
    <oddFooter>&amp;R&amp;"Arial Narrow,Normál"&amp;9DigitAudit/AuditBeszámoló</oddFooter>
  </headerFooter>
  <rowBreaks count="1" manualBreakCount="1">
    <brk id="33" max="1048575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Munka14"/>
  <dimension ref="A1:T58"/>
  <sheetViews>
    <sheetView showGridLines="0" showZeros="0" workbookViewId="0"/>
  </sheetViews>
  <sheetFormatPr defaultColWidth="8.90625" defaultRowHeight="15" customHeight="1" x14ac:dyDescent="0.25"/>
  <cols>
    <col min="1" max="1" width="5.81640625" style="322" customWidth="1"/>
    <col min="2" max="2" width="45.54296875" style="322" customWidth="1"/>
    <col min="3" max="5" width="9.81640625" style="322" customWidth="1"/>
    <col min="6" max="20" width="8.90625" style="311" customWidth="1"/>
    <col min="21" max="16384" width="8.90625" style="311"/>
  </cols>
  <sheetData>
    <row r="1" spans="1:20" ht="19.5" customHeight="1" x14ac:dyDescent="0.3">
      <c r="A1" s="288">
        <f>Alapa!C17</f>
        <v>0</v>
      </c>
      <c r="B1" s="288"/>
      <c r="C1" s="886"/>
      <c r="D1" s="886"/>
      <c r="E1" s="886"/>
      <c r="F1" s="15" t="s">
        <v>68</v>
      </c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</row>
    <row r="2" spans="1:20" ht="19.5" customHeight="1" x14ac:dyDescent="0.3">
      <c r="A2" s="288"/>
      <c r="B2" s="289"/>
      <c r="C2" s="886"/>
      <c r="D2" s="886"/>
      <c r="E2" s="886"/>
      <c r="F2" s="32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</row>
    <row r="3" spans="1:20" s="179" customFormat="1" ht="19.5" customHeight="1" x14ac:dyDescent="0.3">
      <c r="A3" s="169" t="str">
        <f>CONCATENATE(IF(Tartalom!$G$3=1,Nyelv!B421,IF(Tartalom!$G$3=2,Nyelv!C421,IF(Tartalom!$G$3=3,Nyelv!D421,Nyelv!E421))),": ",Alapa!C23)</f>
        <v xml:space="preserve">Statisztikai számjele: </v>
      </c>
      <c r="B3" s="169"/>
      <c r="C3" s="886"/>
      <c r="D3" s="886"/>
      <c r="E3" s="886"/>
    </row>
    <row r="4" spans="1:20" s="179" customFormat="1" ht="19.5" customHeight="1" x14ac:dyDescent="0.3">
      <c r="A4" s="169" t="str">
        <f>CONCATENATE(IF(Tartalom!$G$3=1,Nyelv!B422,IF(Tartalom!$G$3=2,Nyelv!C422,IF(Tartalom!$G$3=3,Nyelv!D422,Nyelv!E422))),": ",Alapa!C24)</f>
        <v xml:space="preserve">Cégjegyzék száma: </v>
      </c>
      <c r="B4" s="169"/>
      <c r="C4" s="169"/>
      <c r="D4" s="153"/>
      <c r="E4" s="184"/>
    </row>
    <row r="5" spans="1:20" s="179" customFormat="1" ht="19.5" customHeight="1" x14ac:dyDescent="0.3">
      <c r="A5" s="169" t="str">
        <f>IF(Tartalom!$G$3=1,Nyelv!B456,IF(Tartalom!$G$3=2,Nyelv!C456,IF(Tartalom!$G$3=3,Nyelv!D456,Nyelv!E456)))</f>
        <v xml:space="preserve">Beszámolási időszak: </v>
      </c>
      <c r="B5" s="170"/>
      <c r="C5" s="883" t="str">
        <f>IF(Tartalom!$G$3=1,Nyelv!B454,IF(Tartalom!$G$3=2,Nyelv!C454,IF(Tartalom!$G$3=3,Nyelv!D454,Nyelv!E454)))</f>
        <v xml:space="preserve">Fordulónap: </v>
      </c>
      <c r="D5" s="883"/>
      <c r="E5" s="883"/>
    </row>
    <row r="6" spans="1:20" ht="19.5" customHeight="1" x14ac:dyDescent="0.3">
      <c r="A6" s="290"/>
      <c r="B6" s="288"/>
      <c r="C6" s="289"/>
      <c r="D6" s="289"/>
      <c r="E6" s="291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</row>
    <row r="7" spans="1:20" ht="19.5" customHeight="1" x14ac:dyDescent="0.3">
      <c r="A7" s="884" t="str">
        <f>IF(Tartalom!$G$3=1,Nyelv!B449,IF(Tartalom!$G$3=2,Nyelv!C449,IF(Tartalom!$G$3=3,Nyelv!D449,Nyelv!E449)))</f>
        <v>Éves beszámoló EREDMÉNYKIMUTATÁS</v>
      </c>
      <c r="B7" s="884"/>
      <c r="C7" s="884"/>
      <c r="D7" s="884"/>
      <c r="E7" s="292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</row>
    <row r="8" spans="1:20" ht="19.5" customHeight="1" x14ac:dyDescent="0.3">
      <c r="A8" s="885" t="str">
        <f>IF(Tartalom!$G$3=1,Nyelv!B451,IF(Tartalom!$G$3=2,Nyelv!C451,IF(Tartalom!$G$3=3,Nyelv!D451,Nyelv!E451)))</f>
        <v>(forgalmi költség eljárással)</v>
      </c>
      <c r="B8" s="885"/>
      <c r="C8" s="885"/>
      <c r="D8" s="885"/>
      <c r="E8" s="293"/>
    </row>
    <row r="9" spans="1:20" ht="19.5" customHeight="1" x14ac:dyDescent="0.25">
      <c r="A9" s="294"/>
      <c r="B9" s="295"/>
      <c r="C9" s="294"/>
      <c r="D9" s="289"/>
      <c r="E9" s="296"/>
    </row>
    <row r="10" spans="1:20" ht="30" x14ac:dyDescent="0.25">
      <c r="A10" s="297" t="str">
        <f>IF(Tartalom!$G$3=1,Nyelv!$B$437,IF(Tartalom!$G$3=2,Nyelv!$C$437,IF(Tartalom!$G$3=3,Nyelv!$D$437,Nyelv!$E$437)))</f>
        <v>Sorszám</v>
      </c>
      <c r="B10" s="298" t="str">
        <f>IF(Tartalom!$G$3=1,Nyelv!$B$438,IF(Tartalom!$G$3=2,Nyelv!$C$438,IF(Tartalom!$G$3=3,Nyelv!$D$438,Nyelv!$E$438)))</f>
        <v>A tétel megnevezése</v>
      </c>
      <c r="C10" s="299" t="str">
        <f>IF(Tartalom!$G$3=1,Nyelv!$B$439,IF(Tartalom!$G$3=2,Nyelv!$C$439,IF(Tartalom!$G$3=3,Nyelv!$D$439,Nyelv!$E$439)))</f>
        <v>Előző év</v>
      </c>
      <c r="D10" s="300" t="str">
        <f>IF(Tartalom!$G$3=1,Nyelv!$B$440,IF(Tartalom!$G$3=2,Nyelv!$C$440,IF(Tartalom!$G$3=3,Nyelv!$D$440,Nyelv!$E$440)))</f>
        <v>Előző év(ek) módosításai</v>
      </c>
      <c r="E10" s="301" t="str">
        <f>IF(Tartalom!$G$3=1,Nyelv!$B$441,IF(Tartalom!$G$3=2,Nyelv!$C$441,IF(Tartalom!$G$3=3,Nyelv!$D$441,Nyelv!$E$441)))</f>
        <v>Tárgyév</v>
      </c>
      <c r="F10" s="302" t="s">
        <v>139</v>
      </c>
    </row>
    <row r="11" spans="1:20" ht="19.5" customHeight="1" x14ac:dyDescent="0.3">
      <c r="A11" s="303" t="s">
        <v>134</v>
      </c>
      <c r="B11" s="304" t="s">
        <v>135</v>
      </c>
      <c r="C11" s="305" t="s">
        <v>136</v>
      </c>
      <c r="D11" s="305" t="s">
        <v>137</v>
      </c>
      <c r="E11" s="306" t="s">
        <v>138</v>
      </c>
    </row>
    <row r="12" spans="1:20" ht="19.5" customHeight="1" x14ac:dyDescent="0.25">
      <c r="A12" s="307">
        <v>1</v>
      </c>
      <c r="B12" s="308" t="str">
        <f>CHOOSE(Tartalom!$G$3,Nyelv!B162,Nyelv!C162,Nyelv!D162,Nyelv!E162)</f>
        <v>01. Belföldi értékesítés nettó árbevétele</v>
      </c>
      <c r="C12" s="254">
        <f>Import_F!D3</f>
        <v>0</v>
      </c>
      <c r="D12" s="254">
        <f>Import_F!E3</f>
        <v>0</v>
      </c>
      <c r="E12" s="273">
        <f>Import_F!F3</f>
        <v>0</v>
      </c>
    </row>
    <row r="13" spans="1:20" ht="19.5" customHeight="1" x14ac:dyDescent="0.25">
      <c r="A13" s="309">
        <v>2</v>
      </c>
      <c r="B13" s="310" t="str">
        <f>CHOOSE(Tartalom!$G$3,Nyelv!B163,Nyelv!C163,Nyelv!D163,Nyelv!E163)</f>
        <v>02. Exportértékesítés nettó árbevétele</v>
      </c>
      <c r="C13" s="259">
        <f>Import_F!D4</f>
        <v>0</v>
      </c>
      <c r="D13" s="259">
        <f>Import_F!E4</f>
        <v>0</v>
      </c>
      <c r="E13" s="266">
        <f>Import_F!F4</f>
        <v>0</v>
      </c>
      <c r="G13" s="312"/>
      <c r="H13" s="312"/>
      <c r="I13" s="312"/>
    </row>
    <row r="14" spans="1:20" ht="19.5" customHeight="1" x14ac:dyDescent="0.25">
      <c r="A14" s="309">
        <v>3</v>
      </c>
      <c r="B14" s="262" t="str">
        <f>CHOOSE(Tartalom!$G$3,Nyelv!B164,Nyelv!C164,Nyelv!D164,Nyelv!E164)</f>
        <v>I. ÉRTÉKESÍTÉS NETTÓ ÁRBEVÉTELE (01+02)</v>
      </c>
      <c r="C14" s="259">
        <f>Import_F!D5</f>
        <v>0</v>
      </c>
      <c r="D14" s="259">
        <f>Import_F!E5</f>
        <v>0</v>
      </c>
      <c r="E14" s="266">
        <f>Import_F!F5</f>
        <v>0</v>
      </c>
      <c r="G14" s="312"/>
      <c r="H14" s="312"/>
      <c r="I14" s="312"/>
    </row>
    <row r="15" spans="1:20" ht="19.5" customHeight="1" x14ac:dyDescent="0.25">
      <c r="A15" s="309">
        <v>4</v>
      </c>
      <c r="B15" s="310" t="str">
        <f>CHOOSE(Tartalom!$G$3,Nyelv!B165,Nyelv!C165,Nyelv!D165,Nyelv!E165)</f>
        <v>03. Értékesítés elszámolt közvetlen önköltsége</v>
      </c>
      <c r="C15" s="259">
        <f>Import_F!D6</f>
        <v>0</v>
      </c>
      <c r="D15" s="259">
        <f>Import_F!E6</f>
        <v>0</v>
      </c>
      <c r="E15" s="266">
        <f>Import_F!F6</f>
        <v>0</v>
      </c>
      <c r="G15" s="312"/>
      <c r="H15" s="312"/>
      <c r="I15" s="312"/>
    </row>
    <row r="16" spans="1:20" ht="19.5" customHeight="1" x14ac:dyDescent="0.25">
      <c r="A16" s="309">
        <v>5</v>
      </c>
      <c r="B16" s="310" t="str">
        <f>CHOOSE(Tartalom!$G$3,Nyelv!B166,Nyelv!C166,Nyelv!D166,Nyelv!E166)</f>
        <v>04. Eladott áruk beszerzési értéke</v>
      </c>
      <c r="C16" s="259">
        <f>Import_F!D7</f>
        <v>0</v>
      </c>
      <c r="D16" s="259">
        <f>Import_F!E7</f>
        <v>0</v>
      </c>
      <c r="E16" s="266">
        <f>Import_F!F7</f>
        <v>0</v>
      </c>
      <c r="G16" s="312"/>
      <c r="H16" s="312"/>
      <c r="I16" s="312"/>
    </row>
    <row r="17" spans="1:9" ht="19.5" customHeight="1" x14ac:dyDescent="0.25">
      <c r="A17" s="309">
        <v>6</v>
      </c>
      <c r="B17" s="310" t="str">
        <f>CHOOSE(Tartalom!$G$3,Nyelv!B167,Nyelv!C167,Nyelv!D167,Nyelv!E167)</f>
        <v>05. Eladott (közvetített) szolgáltatások értéke</v>
      </c>
      <c r="C17" s="259">
        <f>Import_F!D8</f>
        <v>0</v>
      </c>
      <c r="D17" s="259">
        <f>Import_F!E8</f>
        <v>0</v>
      </c>
      <c r="E17" s="266">
        <f>Import_F!F8</f>
        <v>0</v>
      </c>
      <c r="G17" s="312"/>
      <c r="H17" s="312"/>
      <c r="I17" s="312"/>
    </row>
    <row r="18" spans="1:9" ht="19.5" customHeight="1" x14ac:dyDescent="0.25">
      <c r="A18" s="309">
        <v>7</v>
      </c>
      <c r="B18" s="262" t="str">
        <f>CHOOSE(Tartalom!$G$3,Nyelv!B168,Nyelv!C168,Nyelv!D168,Nyelv!E168)</f>
        <v>II. ÉRTÉKESÍTÉS KÖZVETLEN KÖLTSÉGEI  (03+04+05)</v>
      </c>
      <c r="C18" s="259">
        <f>Import_F!D9</f>
        <v>0</v>
      </c>
      <c r="D18" s="259">
        <f>Import_F!E9</f>
        <v>0</v>
      </c>
      <c r="E18" s="266">
        <f>Import_F!F9</f>
        <v>0</v>
      </c>
      <c r="G18" s="312"/>
      <c r="H18" s="312"/>
      <c r="I18" s="312"/>
    </row>
    <row r="19" spans="1:9" ht="19.5" customHeight="1" x14ac:dyDescent="0.25">
      <c r="A19" s="309">
        <v>8</v>
      </c>
      <c r="B19" s="262" t="str">
        <f>CHOOSE(Tartalom!$G$3,Nyelv!B169,Nyelv!C169,Nyelv!D169,Nyelv!E169)</f>
        <v>III. ÉRTÉKESÍTÉS BRUTTÓ EREDMÉNYE (I-II)</v>
      </c>
      <c r="C19" s="259">
        <f>Import_F!D10</f>
        <v>0</v>
      </c>
      <c r="D19" s="259">
        <f>Import_F!E10</f>
        <v>0</v>
      </c>
      <c r="E19" s="266">
        <f>Import_F!F10</f>
        <v>0</v>
      </c>
      <c r="G19" s="312"/>
      <c r="H19" s="312"/>
      <c r="I19" s="312"/>
    </row>
    <row r="20" spans="1:9" ht="19.5" customHeight="1" x14ac:dyDescent="0.25">
      <c r="A20" s="309">
        <v>9</v>
      </c>
      <c r="B20" s="310" t="str">
        <f>CHOOSE(Tartalom!$G$3,Nyelv!B170,Nyelv!C170,Nyelv!D170,Nyelv!E170)</f>
        <v>06. Értékesítési, forgalmazási költségek</v>
      </c>
      <c r="C20" s="259">
        <f>Import_F!D11</f>
        <v>0</v>
      </c>
      <c r="D20" s="259">
        <f>Import_F!E11</f>
        <v>0</v>
      </c>
      <c r="E20" s="266">
        <f>Import_F!F11</f>
        <v>0</v>
      </c>
      <c r="G20" s="312"/>
      <c r="H20" s="312"/>
      <c r="I20" s="312"/>
    </row>
    <row r="21" spans="1:9" ht="19.5" customHeight="1" x14ac:dyDescent="0.25">
      <c r="A21" s="309">
        <v>10</v>
      </c>
      <c r="B21" s="310" t="str">
        <f>CHOOSE(Tartalom!$G$3,Nyelv!B171,Nyelv!C171,Nyelv!D171,Nyelv!E171)</f>
        <v>07. Igazgatási költségek</v>
      </c>
      <c r="C21" s="259">
        <f>Import_F!D12</f>
        <v>0</v>
      </c>
      <c r="D21" s="259">
        <f>Import_F!E12</f>
        <v>0</v>
      </c>
      <c r="E21" s="266">
        <f>Import_F!F12</f>
        <v>0</v>
      </c>
      <c r="G21" s="312"/>
      <c r="H21" s="312"/>
      <c r="I21" s="312"/>
    </row>
    <row r="22" spans="1:9" ht="19.5" customHeight="1" x14ac:dyDescent="0.25">
      <c r="A22" s="309">
        <v>11</v>
      </c>
      <c r="B22" s="310" t="str">
        <f>CHOOSE(Tartalom!$G$3,Nyelv!B172,Nyelv!C172,Nyelv!D172,Nyelv!E172)</f>
        <v>08. Egyéb általános költségek</v>
      </c>
      <c r="C22" s="259">
        <f>Import_F!D13</f>
        <v>0</v>
      </c>
      <c r="D22" s="259">
        <f>Import_F!E13</f>
        <v>0</v>
      </c>
      <c r="E22" s="266">
        <f>Import_F!F13</f>
        <v>0</v>
      </c>
      <c r="G22" s="312"/>
      <c r="H22" s="312"/>
      <c r="I22" s="312"/>
    </row>
    <row r="23" spans="1:9" ht="19.5" customHeight="1" x14ac:dyDescent="0.25">
      <c r="A23" s="309">
        <v>12</v>
      </c>
      <c r="B23" s="262" t="str">
        <f>CHOOSE(Tartalom!$G$3,Nyelv!B173,Nyelv!C173,Nyelv!D173,Nyelv!E173)</f>
        <v>IV. ÉRTÉKESÍTÉS KÖZVETETT KÖLTSÉGEI (06+07+08)</v>
      </c>
      <c r="C23" s="259">
        <f>Import_F!D14</f>
        <v>0</v>
      </c>
      <c r="D23" s="259">
        <f>Import_F!E14</f>
        <v>0</v>
      </c>
      <c r="E23" s="266">
        <f>Import_F!F14</f>
        <v>0</v>
      </c>
      <c r="G23" s="312"/>
      <c r="H23" s="312"/>
      <c r="I23" s="312"/>
    </row>
    <row r="24" spans="1:9" ht="19.5" customHeight="1" x14ac:dyDescent="0.25">
      <c r="A24" s="309">
        <v>13</v>
      </c>
      <c r="B24" s="262" t="str">
        <f>CHOOSE(Tartalom!$G$3,Nyelv!B174,Nyelv!C174,Nyelv!D174,Nyelv!E174)</f>
        <v>V. EGYÉB BEVÉTELEK</v>
      </c>
      <c r="C24" s="259">
        <f>Import_F!D15</f>
        <v>0</v>
      </c>
      <c r="D24" s="259">
        <f>Import_F!E15</f>
        <v>0</v>
      </c>
      <c r="E24" s="266">
        <f>Import_F!F15</f>
        <v>0</v>
      </c>
      <c r="G24" s="312"/>
      <c r="H24" s="312"/>
      <c r="I24" s="312"/>
    </row>
    <row r="25" spans="1:9" ht="19.5" customHeight="1" x14ac:dyDescent="0.25">
      <c r="A25" s="309">
        <v>14</v>
      </c>
      <c r="B25" s="310" t="str">
        <f>CHOOSE(Tartalom!$G$3,Nyelv!B175,Nyelv!C175,Nyelv!D175,Nyelv!E175)</f>
        <v>Ebből: visszaírt értékvesztés</v>
      </c>
      <c r="C25" s="259">
        <f>Import_F!D16</f>
        <v>0</v>
      </c>
      <c r="D25" s="259">
        <f>Import_F!E16</f>
        <v>0</v>
      </c>
      <c r="E25" s="266">
        <f>Import_F!F16</f>
        <v>0</v>
      </c>
      <c r="G25" s="312"/>
      <c r="H25" s="312"/>
      <c r="I25" s="312"/>
    </row>
    <row r="26" spans="1:9" ht="19.5" customHeight="1" x14ac:dyDescent="0.25">
      <c r="A26" s="309">
        <v>15</v>
      </c>
      <c r="B26" s="262" t="str">
        <f>CHOOSE(Tartalom!$G$3,Nyelv!B176,Nyelv!C176,Nyelv!D176,Nyelv!E176)</f>
        <v>VI. EGYÉB RÁFORDÍTÁSOK</v>
      </c>
      <c r="C26" s="259">
        <f>Import_F!D17</f>
        <v>0</v>
      </c>
      <c r="D26" s="259">
        <f>Import_F!E17</f>
        <v>0</v>
      </c>
      <c r="E26" s="266">
        <f>Import_F!F17</f>
        <v>0</v>
      </c>
      <c r="G26" s="312"/>
      <c r="H26" s="312"/>
      <c r="I26" s="312"/>
    </row>
    <row r="27" spans="1:9" ht="19.5" customHeight="1" x14ac:dyDescent="0.25">
      <c r="A27" s="309">
        <v>16</v>
      </c>
      <c r="B27" s="310" t="str">
        <f>CHOOSE(Tartalom!$G$3,Nyelv!B177,Nyelv!C177,Nyelv!D177,Nyelv!E177)</f>
        <v>Ebből: értékvesztés</v>
      </c>
      <c r="C27" s="259">
        <f>Import_F!D18</f>
        <v>0</v>
      </c>
      <c r="D27" s="259">
        <f>Import_F!E18</f>
        <v>0</v>
      </c>
      <c r="E27" s="266">
        <f>Import_F!F18</f>
        <v>0</v>
      </c>
      <c r="G27" s="312"/>
      <c r="H27" s="312"/>
      <c r="I27" s="312"/>
    </row>
    <row r="28" spans="1:9" ht="19.5" customHeight="1" x14ac:dyDescent="0.25">
      <c r="A28" s="313">
        <v>17</v>
      </c>
      <c r="B28" s="268" t="str">
        <f>CHOOSE(Tartalom!$G$3,Nyelv!B178,Nyelv!C178,Nyelv!D178,Nyelv!E178)</f>
        <v>A. ÜZEMI (ÜZLETI) TEVÉKENYSÉG EREDMÉNYE (±III-IV+V-VI)</v>
      </c>
      <c r="C28" s="270">
        <f>Import_F!D19</f>
        <v>0</v>
      </c>
      <c r="D28" s="270">
        <f>Import_F!E19</f>
        <v>0</v>
      </c>
      <c r="E28" s="314">
        <f>Import_F!F19</f>
        <v>0</v>
      </c>
      <c r="G28" s="312"/>
      <c r="H28" s="312"/>
      <c r="I28" s="312"/>
    </row>
    <row r="29" spans="1:9" ht="19.5" customHeight="1" x14ac:dyDescent="0.25">
      <c r="A29" s="315">
        <v>18</v>
      </c>
      <c r="B29" s="308" t="str">
        <f>CHOOSE(Tartalom!$G$3,Nyelv!B179,Nyelv!C179,Nyelv!D179,Nyelv!E179)</f>
        <v>09. Kapott (járó) osztalék és részesedés</v>
      </c>
      <c r="C29" s="254">
        <f>Import_F!D20</f>
        <v>0</v>
      </c>
      <c r="D29" s="254">
        <f>Import_F!E20</f>
        <v>0</v>
      </c>
      <c r="E29" s="273">
        <f>Import_F!F20</f>
        <v>0</v>
      </c>
      <c r="G29" s="312"/>
      <c r="H29" s="312"/>
      <c r="I29" s="312"/>
    </row>
    <row r="30" spans="1:9" ht="19.5" customHeight="1" x14ac:dyDescent="0.3">
      <c r="A30" s="316">
        <v>19</v>
      </c>
      <c r="B30" s="310" t="str">
        <f>CHOOSE(Tartalom!$G$3,Nyelv!B180,Nyelv!C180,Nyelv!D180,Nyelv!E180)</f>
        <v>Ebből: kapcsolt vállalkozástól kapott</v>
      </c>
      <c r="C30" s="259">
        <f>Import_F!D21</f>
        <v>0</v>
      </c>
      <c r="D30" s="259">
        <f>Import_F!E21</f>
        <v>0</v>
      </c>
      <c r="E30" s="266">
        <f>Import_F!F21</f>
        <v>0</v>
      </c>
      <c r="G30" s="312"/>
      <c r="H30" s="312"/>
      <c r="I30" s="312"/>
    </row>
    <row r="31" spans="1:9" ht="19.5" customHeight="1" x14ac:dyDescent="0.3">
      <c r="A31" s="316">
        <v>20</v>
      </c>
      <c r="B31" s="310" t="str">
        <f>CHOOSE(Tartalom!$G$3,Nyelv!B181,Nyelv!C181,Nyelv!D181,Nyelv!E181)</f>
        <v>10. Részesedésekből származó bevételek, árfolyamnyereségek</v>
      </c>
      <c r="C31" s="259">
        <f>Import_F!D22</f>
        <v>0</v>
      </c>
      <c r="D31" s="259">
        <f>Import_F!E22</f>
        <v>0</v>
      </c>
      <c r="E31" s="266">
        <f>Import_F!F22</f>
        <v>0</v>
      </c>
      <c r="G31" s="312"/>
      <c r="H31" s="312"/>
      <c r="I31" s="312"/>
    </row>
    <row r="32" spans="1:9" ht="19.5" customHeight="1" x14ac:dyDescent="0.3">
      <c r="A32" s="316">
        <v>21</v>
      </c>
      <c r="B32" s="310" t="str">
        <f>CHOOSE(Tartalom!$G$3,Nyelv!B182,Nyelv!C182,Nyelv!D182,Nyelv!E182)</f>
        <v>Ebből: kapcsolt vállalkozástól kapott</v>
      </c>
      <c r="C32" s="259">
        <f>Import_F!D23</f>
        <v>0</v>
      </c>
      <c r="D32" s="259">
        <f>Import_F!E23</f>
        <v>0</v>
      </c>
      <c r="E32" s="266">
        <f>Import_F!F23</f>
        <v>0</v>
      </c>
      <c r="G32" s="312"/>
      <c r="H32" s="312"/>
      <c r="I32" s="312"/>
    </row>
    <row r="33" spans="1:9" ht="27.6" x14ac:dyDescent="0.3">
      <c r="A33" s="316">
        <v>22</v>
      </c>
      <c r="B33" s="310" t="str">
        <f>CHOOSE(Tartalom!$G$3,Nyelv!B183,Nyelv!C183,Nyelv!D183,Nyelv!E183)</f>
        <v>11. Befektetett pénzügyi eszközökből (értékpapírokból, kölcsönökből) származó bevételek, árfolyamnyereségek</v>
      </c>
      <c r="C33" s="259">
        <f>Import_F!D24</f>
        <v>0</v>
      </c>
      <c r="D33" s="259">
        <f>Import_F!E24</f>
        <v>0</v>
      </c>
      <c r="E33" s="266">
        <f>Import_F!F24</f>
        <v>0</v>
      </c>
      <c r="G33" s="312"/>
      <c r="H33" s="312"/>
      <c r="I33" s="312"/>
    </row>
    <row r="34" spans="1:9" ht="19.5" customHeight="1" x14ac:dyDescent="0.3">
      <c r="A34" s="316">
        <v>23</v>
      </c>
      <c r="B34" s="310" t="str">
        <f>CHOOSE(Tartalom!$G$3,Nyelv!B184,Nyelv!C184,Nyelv!D184,Nyelv!E184)</f>
        <v>Ebből: kapcsolt vállalkozástól kapott</v>
      </c>
      <c r="C34" s="259">
        <f>Import_F!D25</f>
        <v>0</v>
      </c>
      <c r="D34" s="259">
        <f>Import_F!E25</f>
        <v>0</v>
      </c>
      <c r="E34" s="266">
        <f>Import_F!F25</f>
        <v>0</v>
      </c>
      <c r="G34" s="312"/>
      <c r="H34" s="312"/>
      <c r="I34" s="312"/>
    </row>
    <row r="35" spans="1:9" ht="19.5" customHeight="1" x14ac:dyDescent="0.3">
      <c r="A35" s="316">
        <v>24</v>
      </c>
      <c r="B35" s="310" t="str">
        <f>CHOOSE(Tartalom!$G$3,Nyelv!B185,Nyelv!C185,Nyelv!D185,Nyelv!E185)</f>
        <v>12. Egyéb kapott (járó) kamatok és kamatjellegű bevételek</v>
      </c>
      <c r="C35" s="259">
        <f>Import_F!D26</f>
        <v>0</v>
      </c>
      <c r="D35" s="259">
        <f>Import_F!E26</f>
        <v>0</v>
      </c>
      <c r="E35" s="266">
        <f>Import_F!F26</f>
        <v>0</v>
      </c>
      <c r="G35" s="312"/>
      <c r="H35" s="312"/>
      <c r="I35" s="312"/>
    </row>
    <row r="36" spans="1:9" ht="19.5" customHeight="1" x14ac:dyDescent="0.3">
      <c r="A36" s="316">
        <v>25</v>
      </c>
      <c r="B36" s="310" t="str">
        <f>CHOOSE(Tartalom!$G$3,Nyelv!B186,Nyelv!C186,Nyelv!D186,Nyelv!E186)</f>
        <v>Ebből: kapcsolt vállalkozástól kapott</v>
      </c>
      <c r="C36" s="259">
        <f>Import_F!D27</f>
        <v>0</v>
      </c>
      <c r="D36" s="259">
        <f>Import_F!E27</f>
        <v>0</v>
      </c>
      <c r="E36" s="266">
        <f>Import_F!F27</f>
        <v>0</v>
      </c>
      <c r="G36" s="312"/>
      <c r="H36" s="312"/>
      <c r="I36" s="312"/>
    </row>
    <row r="37" spans="1:9" ht="19.5" customHeight="1" x14ac:dyDescent="0.3">
      <c r="A37" s="316">
        <v>26</v>
      </c>
      <c r="B37" s="310" t="str">
        <f>CHOOSE(Tartalom!$G$3,Nyelv!B187,Nyelv!C187,Nyelv!D187,Nyelv!E187)</f>
        <v>13. Pénzügyi műveletek egyéb bevételei</v>
      </c>
      <c r="C37" s="259">
        <f>Import_F!D28</f>
        <v>0</v>
      </c>
      <c r="D37" s="259">
        <f>Import_F!E28</f>
        <v>0</v>
      </c>
      <c r="E37" s="266">
        <f>Import_F!F28</f>
        <v>0</v>
      </c>
      <c r="G37" s="312"/>
      <c r="H37" s="312"/>
      <c r="I37" s="312"/>
    </row>
    <row r="38" spans="1:9" ht="19.5" customHeight="1" x14ac:dyDescent="0.3">
      <c r="A38" s="316">
        <v>27</v>
      </c>
      <c r="B38" s="310" t="str">
        <f>CHOOSE(Tartalom!$G$3,Nyelv!B188,Nyelv!C188,Nyelv!D188,Nyelv!E188)</f>
        <v>Ebből: értékelési különbözet</v>
      </c>
      <c r="C38" s="259">
        <f>Import_F!D29</f>
        <v>0</v>
      </c>
      <c r="D38" s="259">
        <f>Import_F!E29</f>
        <v>0</v>
      </c>
      <c r="E38" s="266">
        <f>Import_F!F29</f>
        <v>0</v>
      </c>
      <c r="G38" s="312"/>
      <c r="H38" s="312"/>
      <c r="I38" s="312"/>
    </row>
    <row r="39" spans="1:9" ht="19.5" customHeight="1" x14ac:dyDescent="0.3">
      <c r="A39" s="316">
        <v>28</v>
      </c>
      <c r="B39" s="262" t="str">
        <f>CHOOSE(Tartalom!$G$3,Nyelv!B189,Nyelv!C189,Nyelv!D189,Nyelv!E189)</f>
        <v>VII. PÉNZÜGYI MŰVELETEK BEVÉTELEI (9+10+11+12+13)</v>
      </c>
      <c r="C39" s="259">
        <f>Import_F!D30</f>
        <v>0</v>
      </c>
      <c r="D39" s="259">
        <f>Import_F!E30</f>
        <v>0</v>
      </c>
      <c r="E39" s="266">
        <f>Import_F!F30</f>
        <v>0</v>
      </c>
      <c r="G39" s="312"/>
      <c r="H39" s="312"/>
      <c r="I39" s="312"/>
    </row>
    <row r="40" spans="1:9" ht="19.5" customHeight="1" x14ac:dyDescent="0.3">
      <c r="A40" s="316">
        <v>29</v>
      </c>
      <c r="B40" s="310" t="str">
        <f>CHOOSE(Tartalom!$G$3,Nyelv!B190,Nyelv!C190,Nyelv!D190,Nyelv!E190)</f>
        <v>14. Részesedésekből származó ráfordítások, árfolyamveszteségek</v>
      </c>
      <c r="C40" s="259">
        <f>Import_F!D31</f>
        <v>0</v>
      </c>
      <c r="D40" s="259">
        <f>Import_F!E31</f>
        <v>0</v>
      </c>
      <c r="E40" s="266">
        <f>Import_F!F31</f>
        <v>0</v>
      </c>
      <c r="G40" s="312"/>
      <c r="H40" s="312"/>
      <c r="I40" s="312"/>
    </row>
    <row r="41" spans="1:9" ht="19.5" customHeight="1" x14ac:dyDescent="0.3">
      <c r="A41" s="316">
        <v>30</v>
      </c>
      <c r="B41" s="310" t="str">
        <f>CHOOSE(Tartalom!$G$3,Nyelv!B191,Nyelv!C191,Nyelv!D191,Nyelv!E191)</f>
        <v>Ebből: kapcsolt vállalkozásnak adott</v>
      </c>
      <c r="C41" s="259">
        <f>Import_F!D32</f>
        <v>0</v>
      </c>
      <c r="D41" s="259">
        <f>Import_F!E32</f>
        <v>0</v>
      </c>
      <c r="E41" s="266">
        <f>Import_F!F32</f>
        <v>0</v>
      </c>
      <c r="G41" s="312"/>
      <c r="H41" s="312"/>
      <c r="I41" s="312"/>
    </row>
    <row r="42" spans="1:9" ht="27.6" x14ac:dyDescent="0.3">
      <c r="A42" s="316">
        <v>31</v>
      </c>
      <c r="B42" s="310" t="str">
        <f>CHOOSE(Tartalom!$G$3,Nyelv!B192,Nyelv!C192,Nyelv!D192,Nyelv!E192)</f>
        <v>15. Befektetett pénzügyi eszközökből (értékpapírokból, kölcsönökből) származó ráfordítások, árfolyamveszteségek</v>
      </c>
      <c r="C42" s="259">
        <f>Import_F!D33</f>
        <v>0</v>
      </c>
      <c r="D42" s="259">
        <f>Import_F!E33</f>
        <v>0</v>
      </c>
      <c r="E42" s="266">
        <f>Import_F!F33</f>
        <v>0</v>
      </c>
      <c r="G42" s="312"/>
      <c r="H42" s="312"/>
      <c r="I42" s="312"/>
    </row>
    <row r="43" spans="1:9" ht="19.5" customHeight="1" x14ac:dyDescent="0.3">
      <c r="A43" s="316">
        <v>32</v>
      </c>
      <c r="B43" s="310" t="str">
        <f>CHOOSE(Tartalom!$G$3,Nyelv!B193,Nyelv!C193,Nyelv!D193,Nyelv!E193)</f>
        <v>Ebből: kapcsolt vállalkozásnak adott</v>
      </c>
      <c r="C43" s="259">
        <f>Import_F!D34</f>
        <v>0</v>
      </c>
      <c r="D43" s="259">
        <f>Import_F!E34</f>
        <v>0</v>
      </c>
      <c r="E43" s="266">
        <f>Import_F!F34</f>
        <v>0</v>
      </c>
      <c r="G43" s="312"/>
      <c r="H43" s="312"/>
      <c r="I43" s="312"/>
    </row>
    <row r="44" spans="1:9" ht="19.5" customHeight="1" x14ac:dyDescent="0.3">
      <c r="A44" s="316">
        <v>33</v>
      </c>
      <c r="B44" s="310" t="str">
        <f>CHOOSE(Tartalom!$G$3,Nyelv!B194,Nyelv!C194,Nyelv!D194,Nyelv!E194)</f>
        <v>16. Fizetendő (fizetett) kamatok és kamatjellegű ráfordítások</v>
      </c>
      <c r="C44" s="259">
        <f>Import_F!D35</f>
        <v>0</v>
      </c>
      <c r="D44" s="259">
        <f>Import_F!E35</f>
        <v>0</v>
      </c>
      <c r="E44" s="266">
        <f>Import_F!F35</f>
        <v>0</v>
      </c>
      <c r="G44" s="312"/>
      <c r="H44" s="312"/>
      <c r="I44" s="312"/>
    </row>
    <row r="45" spans="1:9" ht="19.5" customHeight="1" x14ac:dyDescent="0.3">
      <c r="A45" s="316">
        <v>34</v>
      </c>
      <c r="B45" s="310" t="str">
        <f>CHOOSE(Tartalom!$G$3,Nyelv!B195,Nyelv!C195,Nyelv!D195,Nyelv!E195)</f>
        <v>Ebből: kapcsolt vállalkozásnak adott</v>
      </c>
      <c r="C45" s="259">
        <f>Import_F!D36</f>
        <v>0</v>
      </c>
      <c r="D45" s="259">
        <f>Import_F!E36</f>
        <v>0</v>
      </c>
      <c r="E45" s="266">
        <f>Import_F!F36</f>
        <v>0</v>
      </c>
      <c r="G45" s="312"/>
      <c r="H45" s="312"/>
      <c r="I45" s="312"/>
    </row>
    <row r="46" spans="1:9" ht="19.5" customHeight="1" x14ac:dyDescent="0.3">
      <c r="A46" s="316">
        <v>35</v>
      </c>
      <c r="B46" s="310" t="str">
        <f>CHOOSE(Tartalom!$G$3,Nyelv!B196,Nyelv!C196,Nyelv!D196,Nyelv!E196)</f>
        <v>17. Részesedések, értékpapírok, bankbetétek értékvesztése</v>
      </c>
      <c r="C46" s="259">
        <f>Import_F!D37</f>
        <v>0</v>
      </c>
      <c r="D46" s="259">
        <f>Import_F!E37</f>
        <v>0</v>
      </c>
      <c r="E46" s="266">
        <f>Import_F!F37</f>
        <v>0</v>
      </c>
      <c r="G46" s="312"/>
      <c r="H46" s="312"/>
      <c r="I46" s="312"/>
    </row>
    <row r="47" spans="1:9" ht="19.5" customHeight="1" x14ac:dyDescent="0.3">
      <c r="A47" s="316">
        <v>36</v>
      </c>
      <c r="B47" s="310" t="str">
        <f>CHOOSE(Tartalom!$G$3,Nyelv!B197,Nyelv!C197,Nyelv!D197,Nyelv!E197)</f>
        <v>18. Pénzügyi műveletek egyéb ráfordításai</v>
      </c>
      <c r="C47" s="259">
        <f>Import_F!D38</f>
        <v>0</v>
      </c>
      <c r="D47" s="259">
        <f>Import_F!E38</f>
        <v>0</v>
      </c>
      <c r="E47" s="266">
        <f>Import_F!F38</f>
        <v>0</v>
      </c>
      <c r="G47" s="312"/>
      <c r="H47" s="312"/>
      <c r="I47" s="312"/>
    </row>
    <row r="48" spans="1:9" ht="19.5" customHeight="1" x14ac:dyDescent="0.3">
      <c r="A48" s="316">
        <v>37</v>
      </c>
      <c r="B48" s="310" t="str">
        <f>CHOOSE(Tartalom!$G$3,Nyelv!B198,Nyelv!C198,Nyelv!D198,Nyelv!E198)</f>
        <v>Ebből: értékelési különbözet</v>
      </c>
      <c r="C48" s="264">
        <f>Import_F!D39</f>
        <v>0</v>
      </c>
      <c r="D48" s="264">
        <f>Import_F!E39</f>
        <v>0</v>
      </c>
      <c r="E48" s="317">
        <f>Import_F!F39</f>
        <v>0</v>
      </c>
      <c r="G48" s="312"/>
      <c r="H48" s="312"/>
      <c r="I48" s="312"/>
    </row>
    <row r="49" spans="1:9" ht="19.5" customHeight="1" x14ac:dyDescent="0.3">
      <c r="A49" s="316">
        <v>38</v>
      </c>
      <c r="B49" s="262" t="str">
        <f>CHOOSE(Tartalom!$G$3,Nyelv!B199,Nyelv!C199,Nyelv!D199,Nyelv!E199)</f>
        <v>VIII. PÉNZÜGYI MŰVELETEK RÁFORDÍTÁSAI (14+15+16+17+18)</v>
      </c>
      <c r="C49" s="264">
        <f>Import_F!D40</f>
        <v>0</v>
      </c>
      <c r="D49" s="264">
        <f>Import_F!E40</f>
        <v>0</v>
      </c>
      <c r="E49" s="317">
        <f>Import_F!F40</f>
        <v>0</v>
      </c>
      <c r="G49" s="312"/>
      <c r="H49" s="312"/>
      <c r="I49" s="312"/>
    </row>
    <row r="50" spans="1:9" ht="19.5" customHeight="1" x14ac:dyDescent="0.3">
      <c r="A50" s="316">
        <v>39</v>
      </c>
      <c r="B50" s="262" t="str">
        <f>CHOOSE(Tartalom!$G$3,Nyelv!B200,Nyelv!C200,Nyelv!D200,Nyelv!E200)</f>
        <v>B. PÉNZÜGYI MŰVELETEK EREDMÉNYE (VII-VIII)</v>
      </c>
      <c r="C50" s="259">
        <f>Import_F!D41</f>
        <v>0</v>
      </c>
      <c r="D50" s="259">
        <f>Import_F!E41</f>
        <v>0</v>
      </c>
      <c r="E50" s="266">
        <f>Import_F!F41</f>
        <v>0</v>
      </c>
      <c r="G50" s="312"/>
      <c r="H50" s="312"/>
      <c r="I50" s="312"/>
    </row>
    <row r="51" spans="1:9" ht="19.5" customHeight="1" x14ac:dyDescent="0.3">
      <c r="A51" s="316">
        <v>40</v>
      </c>
      <c r="B51" s="262" t="str">
        <f>CHOOSE(Tartalom!$G$3,Nyelv!B201,Nyelv!C201,Nyelv!D201,Nyelv!E201)</f>
        <v>C. ADÓZÁS ELŐTTI EREDMÉNY (±A±B)</v>
      </c>
      <c r="C51" s="259">
        <f>Import_F!D42</f>
        <v>0</v>
      </c>
      <c r="D51" s="259">
        <f>Import_F!E42</f>
        <v>0</v>
      </c>
      <c r="E51" s="266">
        <f>Import_F!F42</f>
        <v>0</v>
      </c>
      <c r="G51" s="312"/>
      <c r="H51" s="312"/>
      <c r="I51" s="312"/>
    </row>
    <row r="52" spans="1:9" ht="19.5" customHeight="1" x14ac:dyDescent="0.3">
      <c r="A52" s="316">
        <v>41</v>
      </c>
      <c r="B52" s="310" t="str">
        <f>CHOOSE(Tartalom!$G$3,Nyelv!B202,Nyelv!C202,Nyelv!#REF!,Nyelv!E202)</f>
        <v>IX. Adófizetési kötelezettség</v>
      </c>
      <c r="C52" s="264">
        <f>Import_F!D43</f>
        <v>0</v>
      </c>
      <c r="D52" s="264">
        <f>Import_F!E43</f>
        <v>0</v>
      </c>
      <c r="E52" s="317">
        <f>Import_F!F43</f>
        <v>0</v>
      </c>
      <c r="G52" s="312"/>
      <c r="H52" s="312"/>
      <c r="I52" s="312"/>
    </row>
    <row r="53" spans="1:9" ht="19.5" customHeight="1" x14ac:dyDescent="0.3">
      <c r="A53" s="303">
        <v>42</v>
      </c>
      <c r="B53" s="268" t="str">
        <f>CHOOSE(Tartalom!$G$3,Nyelv!B203,Nyelv!C203,Nyelv!D289,Nyelv!E203)</f>
        <v>D. ADÓZOTT EREDMÉNY (±C-IX)”</v>
      </c>
      <c r="C53" s="270">
        <f>Import_F!D44</f>
        <v>0</v>
      </c>
      <c r="D53" s="270">
        <f>Import_F!E44</f>
        <v>0</v>
      </c>
      <c r="E53" s="314">
        <f>Import_F!F44</f>
        <v>0</v>
      </c>
      <c r="G53" s="312"/>
      <c r="H53" s="312"/>
      <c r="I53" s="312"/>
    </row>
    <row r="54" spans="1:9" ht="19.5" customHeight="1" x14ac:dyDescent="0.3">
      <c r="A54" s="318"/>
      <c r="B54" s="319"/>
      <c r="C54" s="320"/>
      <c r="D54" s="320"/>
      <c r="E54" s="320"/>
    </row>
    <row r="55" spans="1:9" ht="19.5" customHeight="1" x14ac:dyDescent="0.3">
      <c r="A55" s="321"/>
      <c r="B55" s="321"/>
      <c r="C55" s="321"/>
      <c r="D55" s="321"/>
      <c r="E55" s="321"/>
    </row>
    <row r="56" spans="1:9" s="286" customFormat="1" ht="19.5" customHeight="1" x14ac:dyDescent="0.3">
      <c r="A56" s="174" t="str">
        <f>IF(Tartalom!$G$3=1,Nyelv!B429,IF(Tartalom!$G$3=2,Nyelv!C429,IF(Tartalom!$G$3=3,Nyelv!D429,Nyelv!E429)))</f>
        <v xml:space="preserve">,  </v>
      </c>
      <c r="B56" s="174"/>
      <c r="C56" s="235"/>
      <c r="D56" s="235"/>
      <c r="E56" s="175"/>
    </row>
    <row r="57" spans="1:9" s="286" customFormat="1" ht="19.5" customHeight="1" x14ac:dyDescent="0.3">
      <c r="A57" s="171"/>
      <c r="B57" s="171"/>
      <c r="C57" s="287"/>
      <c r="D57" s="177" t="str">
        <f>IF(Tartalom!$G$3=1,Nyelv!B427,IF(Tartalom!$G$3=2,Nyelv!C427,IF(Tartalom!$G$3=3,Nyelv!D427,Nyelv!E427)))</f>
        <v>a vállalkozás vezetője</v>
      </c>
      <c r="E57" s="177"/>
    </row>
    <row r="58" spans="1:9" s="286" customFormat="1" ht="19.5" customHeight="1" x14ac:dyDescent="0.3">
      <c r="A58" s="171"/>
      <c r="B58" s="171"/>
      <c r="C58" s="287"/>
      <c r="D58" s="178" t="str">
        <f>IF(Tartalom!$G$3=1,Nyelv!B428,IF(Tartalom!$G$3=2,Nyelv!C428,IF(Tartalom!$G$3=3,Nyelv!D428,Nyelv!E428)))</f>
        <v>(képviselője)</v>
      </c>
      <c r="E58" s="178"/>
    </row>
  </sheetData>
  <mergeCells count="4">
    <mergeCell ref="C1:E3"/>
    <mergeCell ref="C5:E5"/>
    <mergeCell ref="A7:D7"/>
    <mergeCell ref="A8:D8"/>
  </mergeCells>
  <hyperlinks>
    <hyperlink ref="F1" location="TARTALOM!A1" display=" &lt; Tartalom" xr:uid="{00000000-0004-0000-0600-000000000000}"/>
  </hyperlinks>
  <pageMargins left="0.78740157480314998" right="0.78740157480314998" top="0.59055118110236204" bottom="0.59055118110236204" header="0.511811023622047" footer="0.511811023622047"/>
  <pageSetup paperSize="9" scale="88" fitToHeight="2" orientation="portrait"/>
  <headerFooter>
    <oddHeader>&amp;R&amp;P</oddHeader>
    <oddFooter>&amp;R&amp;"Arial Narrow,Normál"&amp;9DigitAudit/AuditBeszámoló</oddFooter>
  </headerFooter>
  <rowBreaks count="1" manualBreakCount="1">
    <brk id="28" max="1048575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X70"/>
  <sheetViews>
    <sheetView showGridLines="0" topLeftCell="A13" workbookViewId="0">
      <selection activeCell="A13" sqref="A13"/>
    </sheetView>
  </sheetViews>
  <sheetFormatPr defaultColWidth="8.90625" defaultRowHeight="15.75" customHeight="1" x14ac:dyDescent="0.3"/>
  <cols>
    <col min="1" max="23" width="3.08984375" style="179" customWidth="1"/>
    <col min="24" max="24" width="10" style="179" customWidth="1"/>
    <col min="25" max="16384" width="8.90625" style="56"/>
  </cols>
  <sheetData>
    <row r="1" spans="1:24" ht="15.6" x14ac:dyDescent="0.3">
      <c r="A1" s="153"/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153"/>
      <c r="S1" s="153"/>
      <c r="T1" s="153"/>
      <c r="U1" s="153"/>
      <c r="V1" s="153"/>
      <c r="W1" s="153"/>
    </row>
    <row r="2" spans="1:24" ht="15.6" x14ac:dyDescent="0.3">
      <c r="A2" s="153"/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  <c r="Q2" s="153"/>
      <c r="R2" s="153"/>
      <c r="S2" s="153"/>
      <c r="T2" s="153"/>
      <c r="U2" s="153"/>
      <c r="V2" s="153"/>
      <c r="W2" s="153"/>
      <c r="X2" s="32"/>
    </row>
    <row r="3" spans="1:24" ht="20.399999999999999" x14ac:dyDescent="0.35">
      <c r="A3" s="155" t="str">
        <f>MID(Alapa!C23,1,1)</f>
        <v/>
      </c>
      <c r="B3" s="156" t="str">
        <f>MID(Alapa!C23,2,1)</f>
        <v/>
      </c>
      <c r="C3" s="156" t="str">
        <f>MID(Alapa!C23,3,1)</f>
        <v/>
      </c>
      <c r="D3" s="156" t="str">
        <f>MID(Alapa!C23,4,1)</f>
        <v/>
      </c>
      <c r="E3" s="156" t="str">
        <f>MID(Alapa!C23,5,1)</f>
        <v/>
      </c>
      <c r="F3" s="156" t="str">
        <f>MID(Alapa!C23,6,1)</f>
        <v/>
      </c>
      <c r="G3" s="156" t="str">
        <f>MID(Alapa!C23,7,1)</f>
        <v/>
      </c>
      <c r="H3" s="157" t="str">
        <f>MID(Alapa!C23,8,1)</f>
        <v/>
      </c>
      <c r="I3" s="155" t="str">
        <f>MID(Alapa!C23,10,1)</f>
        <v/>
      </c>
      <c r="J3" s="156" t="str">
        <f>MID(Alapa!C23,11,1)</f>
        <v/>
      </c>
      <c r="K3" s="156" t="str">
        <f>MID(Alapa!C23,12,1)</f>
        <v/>
      </c>
      <c r="L3" s="158" t="str">
        <f>MID(Alapa!C23,13,1)</f>
        <v/>
      </c>
      <c r="M3" s="155" t="str">
        <f>MID(Alapa!C23,15,1)</f>
        <v/>
      </c>
      <c r="N3" s="156" t="str">
        <f>MID(Alapa!C23,16,1)</f>
        <v/>
      </c>
      <c r="O3" s="158" t="str">
        <f>MID(Alapa!C23,17,1)</f>
        <v/>
      </c>
      <c r="P3" s="155" t="str">
        <f>MID(Alapa!C23,19,1)</f>
        <v/>
      </c>
      <c r="Q3" s="158" t="str">
        <f>MID(Alapa!C23,20,1)</f>
        <v/>
      </c>
      <c r="R3" s="153"/>
      <c r="S3" s="153"/>
      <c r="T3" s="153"/>
      <c r="U3" s="153"/>
      <c r="V3" s="153"/>
      <c r="W3" s="153"/>
      <c r="X3" s="154" t="s">
        <v>68</v>
      </c>
    </row>
    <row r="4" spans="1:24" ht="15.6" x14ac:dyDescent="0.3">
      <c r="A4" s="159" t="str">
        <f>IF(Tartalom!$G$3=1,Nyelv!B421,IF(Tartalom!$G$3=2,Nyelv!C421,IF(Tartalom!$G$3=3,Nyelv!D421,Nyelv!E421)))</f>
        <v>Statisztikai számjele</v>
      </c>
      <c r="B4" s="160"/>
      <c r="C4" s="160"/>
      <c r="D4" s="160"/>
      <c r="E4" s="160"/>
      <c r="F4" s="160"/>
      <c r="G4" s="160"/>
      <c r="H4" s="160"/>
      <c r="I4" s="160"/>
      <c r="J4" s="160"/>
      <c r="K4" s="160"/>
      <c r="L4" s="160"/>
      <c r="M4" s="160"/>
      <c r="N4" s="160"/>
      <c r="O4" s="160"/>
      <c r="P4" s="160"/>
      <c r="Q4" s="160"/>
      <c r="R4" s="153"/>
      <c r="S4" s="153"/>
      <c r="T4" s="153"/>
      <c r="U4" s="153"/>
      <c r="V4" s="153"/>
      <c r="W4" s="153"/>
    </row>
    <row r="5" spans="1:24" ht="15.6" x14ac:dyDescent="0.3">
      <c r="A5" s="153"/>
      <c r="B5" s="153"/>
      <c r="C5" s="153"/>
      <c r="D5" s="153"/>
      <c r="E5" s="153"/>
      <c r="F5" s="153"/>
      <c r="G5" s="153"/>
      <c r="H5" s="153"/>
      <c r="I5" s="153"/>
      <c r="J5" s="153"/>
      <c r="K5" s="153"/>
      <c r="L5" s="153"/>
      <c r="M5" s="153"/>
      <c r="N5" s="153"/>
      <c r="O5" s="153"/>
      <c r="P5" s="153"/>
      <c r="Q5" s="153"/>
      <c r="R5" s="153"/>
      <c r="S5" s="153"/>
      <c r="T5" s="153"/>
      <c r="U5" s="153"/>
      <c r="V5" s="153"/>
      <c r="W5" s="153"/>
    </row>
    <row r="6" spans="1:24" ht="20.399999999999999" x14ac:dyDescent="0.35">
      <c r="A6" s="155" t="str">
        <f>MID(Alapa!C24,1,1)</f>
        <v/>
      </c>
      <c r="B6" s="155" t="str">
        <f>MID(Alapa!C24,2,1)</f>
        <v/>
      </c>
      <c r="C6" s="155" t="s">
        <v>133</v>
      </c>
      <c r="D6" s="155" t="str">
        <f>MID(Alapa!C24,4,1)</f>
        <v/>
      </c>
      <c r="E6" s="155" t="str">
        <f>MID(Alapa!C24,5,1)</f>
        <v/>
      </c>
      <c r="F6" s="155" t="s">
        <v>133</v>
      </c>
      <c r="G6" s="155" t="str">
        <f>MID(Alapa!C24,7,1)</f>
        <v/>
      </c>
      <c r="H6" s="155" t="str">
        <f>MID(Alapa!C24,8,1)</f>
        <v/>
      </c>
      <c r="I6" s="155" t="str">
        <f>MID(Alapa!C24,9,1)</f>
        <v/>
      </c>
      <c r="J6" s="155" t="str">
        <f>MID(Alapa!C24,10,1)</f>
        <v/>
      </c>
      <c r="K6" s="155" t="str">
        <f>MID(Alapa!C24,11,1)</f>
        <v/>
      </c>
      <c r="L6" s="161" t="str">
        <f>MID(Alapa!C24,12,1)</f>
        <v/>
      </c>
      <c r="M6" s="153"/>
      <c r="N6" s="153"/>
      <c r="O6" s="153"/>
      <c r="P6" s="153"/>
      <c r="Q6" s="153"/>
      <c r="R6" s="153"/>
      <c r="S6" s="153"/>
      <c r="T6" s="153"/>
      <c r="U6" s="153"/>
      <c r="V6" s="153"/>
      <c r="W6" s="153"/>
    </row>
    <row r="7" spans="1:24" ht="15.6" x14ac:dyDescent="0.3">
      <c r="A7" s="159" t="str">
        <f>IF(Tartalom!$G$3=1,Nyelv!B422,IF(Tartalom!$G$3=2,Nyelv!C422,IF(Tartalom!$G$3=3,Nyelv!D422,Nyelv!E422)))</f>
        <v>Cégjegyzék száma</v>
      </c>
      <c r="B7" s="160"/>
      <c r="C7" s="160"/>
      <c r="D7" s="160"/>
      <c r="E7" s="160"/>
      <c r="F7" s="160"/>
      <c r="G7" s="160"/>
      <c r="H7" s="160"/>
      <c r="I7" s="160"/>
      <c r="J7" s="160"/>
      <c r="K7" s="160"/>
      <c r="L7" s="160"/>
      <c r="M7" s="153"/>
      <c r="N7" s="153"/>
      <c r="O7" s="153"/>
      <c r="P7" s="153"/>
      <c r="Q7" s="153"/>
      <c r="R7" s="153"/>
      <c r="S7" s="153"/>
      <c r="T7" s="153"/>
      <c r="U7" s="153"/>
      <c r="V7" s="153"/>
      <c r="W7" s="153"/>
    </row>
    <row r="8" spans="1:24" ht="15.6" x14ac:dyDescent="0.3">
      <c r="A8" s="153"/>
      <c r="B8" s="153"/>
      <c r="C8" s="153"/>
      <c r="D8" s="153"/>
      <c r="E8" s="153"/>
      <c r="F8" s="153"/>
      <c r="G8" s="153"/>
      <c r="H8" s="153"/>
      <c r="I8" s="153"/>
      <c r="J8" s="153"/>
      <c r="K8" s="153"/>
      <c r="L8" s="153"/>
      <c r="M8" s="153"/>
      <c r="N8" s="153"/>
      <c r="O8" s="153"/>
      <c r="P8" s="153"/>
      <c r="Q8" s="153"/>
      <c r="R8" s="153"/>
      <c r="S8" s="153"/>
      <c r="T8" s="153"/>
      <c r="U8" s="153"/>
      <c r="V8" s="153"/>
      <c r="W8" s="153"/>
    </row>
    <row r="9" spans="1:24" ht="15.6" x14ac:dyDescent="0.3">
      <c r="A9" s="153"/>
      <c r="B9" s="153"/>
      <c r="C9" s="153"/>
      <c r="D9" s="153"/>
      <c r="E9" s="153"/>
      <c r="F9" s="153"/>
      <c r="G9" s="153"/>
      <c r="H9" s="153"/>
      <c r="I9" s="153"/>
      <c r="J9" s="153"/>
      <c r="K9" s="153"/>
      <c r="L9" s="153"/>
      <c r="M9" s="153"/>
      <c r="N9" s="153"/>
      <c r="O9" s="153"/>
      <c r="P9" s="153"/>
      <c r="Q9" s="153"/>
      <c r="R9" s="153"/>
      <c r="S9" s="153"/>
      <c r="T9" s="153"/>
      <c r="U9" s="153"/>
      <c r="V9" s="153"/>
      <c r="W9" s="153"/>
    </row>
    <row r="10" spans="1:24" ht="15.6" x14ac:dyDescent="0.3">
      <c r="A10" s="153"/>
      <c r="B10" s="153"/>
      <c r="C10" s="153"/>
      <c r="D10" s="153"/>
      <c r="E10" s="153"/>
      <c r="F10" s="153"/>
      <c r="G10" s="153"/>
      <c r="H10" s="153"/>
      <c r="I10" s="153"/>
      <c r="J10" s="153"/>
      <c r="K10" s="153"/>
      <c r="L10" s="153"/>
      <c r="M10" s="153"/>
      <c r="N10" s="153"/>
      <c r="O10" s="153"/>
      <c r="P10" s="153"/>
      <c r="Q10" s="153"/>
      <c r="R10" s="153"/>
      <c r="S10" s="153"/>
      <c r="T10" s="153"/>
      <c r="U10" s="153"/>
      <c r="V10" s="153"/>
      <c r="W10" s="153"/>
    </row>
    <row r="11" spans="1:24" ht="15.6" x14ac:dyDescent="0.3">
      <c r="A11" s="153"/>
      <c r="B11" s="153"/>
      <c r="C11" s="153"/>
      <c r="D11" s="153"/>
      <c r="E11" s="153"/>
      <c r="F11" s="153"/>
      <c r="G11" s="153"/>
      <c r="H11" s="153"/>
      <c r="I11" s="153"/>
      <c r="J11" s="153"/>
      <c r="K11" s="153"/>
      <c r="L11" s="153"/>
      <c r="M11" s="153"/>
      <c r="N11" s="153"/>
      <c r="O11" s="153"/>
      <c r="P11" s="153"/>
      <c r="Q11" s="153"/>
      <c r="R11" s="153"/>
      <c r="S11" s="153"/>
      <c r="T11" s="153"/>
      <c r="U11" s="153"/>
      <c r="V11" s="153"/>
      <c r="W11" s="153"/>
    </row>
    <row r="12" spans="1:24" ht="15.6" x14ac:dyDescent="0.3">
      <c r="A12" s="153"/>
      <c r="B12" s="153"/>
      <c r="C12" s="153"/>
      <c r="D12" s="153"/>
      <c r="E12" s="153"/>
      <c r="F12" s="153"/>
      <c r="G12" s="153"/>
      <c r="H12" s="153"/>
      <c r="I12" s="153"/>
      <c r="J12" s="153"/>
      <c r="K12" s="153"/>
      <c r="L12" s="153"/>
      <c r="M12" s="153"/>
      <c r="N12" s="153"/>
      <c r="O12" s="153"/>
      <c r="P12" s="153"/>
      <c r="Q12" s="153"/>
      <c r="R12" s="153"/>
      <c r="S12" s="153"/>
      <c r="T12" s="153"/>
      <c r="U12" s="153"/>
      <c r="V12" s="153"/>
      <c r="W12" s="153"/>
    </row>
    <row r="13" spans="1:24" ht="15.6" x14ac:dyDescent="0.3">
      <c r="A13" s="159" t="str">
        <f>IF(Tartalom!$G$3=1,Nyelv!B423,IF(Tartalom!$G$3=2,Nyelv!C423,IF(Tartalom!$G$3=3,Nyelv!D423,Nyelv!E423)))</f>
        <v>A vállalkozás megnevezése:</v>
      </c>
      <c r="B13" s="162"/>
      <c r="C13" s="162"/>
      <c r="D13" s="162"/>
      <c r="E13" s="162"/>
      <c r="F13" s="162"/>
      <c r="G13" s="162"/>
      <c r="H13" s="162">
        <f>Alapa!C17</f>
        <v>0</v>
      </c>
      <c r="I13" s="162"/>
      <c r="J13" s="153"/>
      <c r="K13" s="162"/>
      <c r="L13" s="162"/>
      <c r="M13" s="162"/>
      <c r="N13" s="162"/>
      <c r="O13" s="162"/>
      <c r="P13" s="153"/>
      <c r="Q13" s="163"/>
      <c r="R13" s="164"/>
      <c r="S13" s="164"/>
      <c r="T13" s="164"/>
      <c r="U13" s="164"/>
      <c r="V13" s="164"/>
      <c r="W13" s="164"/>
    </row>
    <row r="14" spans="1:24" ht="15.6" x14ac:dyDescent="0.3">
      <c r="A14" s="153"/>
      <c r="B14" s="153"/>
      <c r="C14" s="153"/>
      <c r="D14" s="153"/>
      <c r="E14" s="153"/>
      <c r="F14" s="153"/>
      <c r="G14" s="153"/>
      <c r="H14" s="153"/>
      <c r="I14" s="153"/>
      <c r="J14" s="153"/>
      <c r="K14" s="153"/>
      <c r="L14" s="153"/>
      <c r="M14" s="153"/>
      <c r="N14" s="153"/>
      <c r="O14" s="153"/>
      <c r="P14" s="153"/>
      <c r="Q14" s="153"/>
      <c r="R14" s="153"/>
      <c r="S14" s="153"/>
      <c r="T14" s="153"/>
      <c r="U14" s="153"/>
      <c r="V14" s="153"/>
      <c r="W14" s="153"/>
    </row>
    <row r="15" spans="1:24" ht="15.6" x14ac:dyDescent="0.3">
      <c r="A15" s="159" t="str">
        <f>IF(Tartalom!$G$3=1,Nyelv!B424,IF(Tartalom!$G$3=2,Nyelv!C424,IF(Tartalom!$G$3=3,Nyelv!D424,Nyelv!E424)))</f>
        <v>A vállalkozás címe:</v>
      </c>
      <c r="B15" s="165"/>
      <c r="C15" s="165"/>
      <c r="D15" s="165"/>
      <c r="E15" s="165"/>
      <c r="F15" s="165"/>
      <c r="G15" s="165"/>
      <c r="H15" s="165" t="str">
        <f>CONCATENATE(Alapa!C18,IF(Alapa!C19=0,"",CONCATENATE(",     ",Alapa!C19)))</f>
        <v/>
      </c>
      <c r="I15" s="165"/>
      <c r="J15" s="153"/>
      <c r="K15" s="165"/>
      <c r="L15" s="165"/>
      <c r="M15" s="165"/>
      <c r="N15" s="165"/>
      <c r="O15" s="165"/>
      <c r="P15" s="153"/>
      <c r="Q15" s="153"/>
      <c r="R15" s="164"/>
      <c r="S15" s="164"/>
      <c r="T15" s="164"/>
      <c r="U15" s="164"/>
      <c r="V15" s="164"/>
      <c r="W15" s="164"/>
    </row>
    <row r="16" spans="1:24" ht="15.6" x14ac:dyDescent="0.3">
      <c r="A16" s="153"/>
      <c r="B16" s="153"/>
      <c r="C16" s="153"/>
      <c r="D16" s="153"/>
      <c r="E16" s="153"/>
      <c r="F16" s="153"/>
      <c r="G16" s="153"/>
      <c r="H16" s="153"/>
      <c r="I16" s="153"/>
      <c r="J16" s="153"/>
      <c r="K16" s="153"/>
      <c r="L16" s="153"/>
      <c r="M16" s="153"/>
      <c r="N16" s="153"/>
      <c r="O16" s="153"/>
      <c r="P16" s="153"/>
      <c r="Q16" s="153"/>
      <c r="R16" s="153"/>
      <c r="S16" s="153"/>
      <c r="T16" s="153"/>
      <c r="U16" s="153"/>
      <c r="V16" s="153"/>
      <c r="W16" s="153"/>
    </row>
    <row r="17" spans="1:23" ht="15.6" x14ac:dyDescent="0.3">
      <c r="A17" s="153"/>
      <c r="B17" s="153"/>
      <c r="C17" s="153"/>
      <c r="D17" s="153"/>
      <c r="E17" s="153"/>
      <c r="F17" s="153"/>
      <c r="G17" s="153"/>
      <c r="H17" s="153"/>
      <c r="I17" s="153"/>
      <c r="J17" s="153"/>
      <c r="K17" s="153"/>
      <c r="L17" s="153"/>
      <c r="M17" s="153"/>
      <c r="N17" s="153"/>
      <c r="O17" s="153"/>
      <c r="P17" s="153"/>
      <c r="Q17" s="153"/>
      <c r="R17" s="153"/>
      <c r="S17" s="153"/>
      <c r="T17" s="153"/>
      <c r="U17" s="153"/>
      <c r="V17" s="153"/>
      <c r="W17" s="153"/>
    </row>
    <row r="18" spans="1:23" ht="15.6" x14ac:dyDescent="0.3">
      <c r="A18" s="153"/>
      <c r="B18" s="153"/>
      <c r="C18" s="153"/>
      <c r="D18" s="153"/>
      <c r="E18" s="153"/>
      <c r="F18" s="153"/>
      <c r="G18" s="153"/>
      <c r="H18" s="153"/>
      <c r="I18" s="153"/>
      <c r="J18" s="153"/>
      <c r="K18" s="153"/>
      <c r="L18" s="153"/>
      <c r="M18" s="153"/>
      <c r="N18" s="153"/>
      <c r="O18" s="153"/>
      <c r="P18" s="153"/>
      <c r="Q18" s="153"/>
      <c r="R18" s="153"/>
      <c r="S18" s="153"/>
      <c r="T18" s="153"/>
      <c r="U18" s="153"/>
      <c r="V18" s="153"/>
      <c r="W18" s="153"/>
    </row>
    <row r="19" spans="1:23" ht="15.6" x14ac:dyDescent="0.3">
      <c r="A19" s="153"/>
      <c r="B19" s="153"/>
      <c r="C19" s="153"/>
      <c r="D19" s="153"/>
      <c r="E19" s="153"/>
      <c r="F19" s="153"/>
      <c r="G19" s="153"/>
      <c r="H19" s="166"/>
      <c r="I19" s="166"/>
      <c r="J19" s="153"/>
      <c r="K19" s="166"/>
      <c r="L19" s="166"/>
      <c r="M19" s="166"/>
      <c r="N19" s="166"/>
      <c r="O19" s="166"/>
      <c r="P19" s="153"/>
      <c r="Q19" s="153"/>
      <c r="R19" s="153"/>
      <c r="S19" s="153"/>
      <c r="T19" s="153"/>
      <c r="U19" s="153"/>
      <c r="V19" s="153"/>
      <c r="W19" s="153"/>
    </row>
    <row r="20" spans="1:23" ht="18" x14ac:dyDescent="0.35">
      <c r="A20" s="153"/>
      <c r="B20" s="153"/>
      <c r="C20" s="153"/>
      <c r="D20" s="153"/>
      <c r="E20" s="153"/>
      <c r="F20" s="153"/>
      <c r="G20" s="153"/>
      <c r="H20" s="167"/>
      <c r="I20" s="166"/>
      <c r="J20" s="166"/>
      <c r="K20" s="166"/>
      <c r="L20" s="166"/>
      <c r="M20" s="166"/>
      <c r="N20" s="166"/>
      <c r="O20" s="166"/>
      <c r="P20" s="153"/>
      <c r="Q20" s="153"/>
      <c r="R20" s="153"/>
      <c r="S20" s="153"/>
      <c r="T20" s="153"/>
      <c r="U20" s="153"/>
      <c r="V20" s="153"/>
      <c r="W20" s="153"/>
    </row>
    <row r="21" spans="1:23" ht="15.6" x14ac:dyDescent="0.3">
      <c r="A21" s="153"/>
      <c r="B21" s="153"/>
      <c r="C21" s="153"/>
      <c r="D21" s="153"/>
      <c r="E21" s="153"/>
      <c r="F21" s="153"/>
      <c r="G21" s="153"/>
      <c r="H21" s="166"/>
      <c r="I21" s="153"/>
      <c r="J21" s="166"/>
      <c r="K21" s="166"/>
      <c r="L21" s="166"/>
      <c r="M21" s="166"/>
      <c r="N21" s="166"/>
      <c r="O21" s="166"/>
      <c r="P21" s="168"/>
      <c r="Q21" s="153"/>
      <c r="R21" s="153"/>
      <c r="S21" s="153"/>
      <c r="T21" s="153"/>
      <c r="U21" s="153"/>
      <c r="V21" s="153"/>
      <c r="W21" s="153"/>
    </row>
    <row r="22" spans="1:23" ht="15.6" x14ac:dyDescent="0.3">
      <c r="A22" s="153"/>
      <c r="B22" s="153"/>
      <c r="C22" s="153"/>
      <c r="D22" s="153"/>
      <c r="E22" s="153"/>
      <c r="F22" s="153"/>
      <c r="G22" s="153"/>
      <c r="H22" s="153"/>
      <c r="I22" s="153"/>
      <c r="J22" s="153"/>
      <c r="K22" s="153"/>
      <c r="L22" s="153"/>
      <c r="M22" s="153"/>
      <c r="N22" s="153"/>
      <c r="O22" s="153"/>
      <c r="P22" s="153"/>
      <c r="Q22" s="153"/>
      <c r="R22" s="153"/>
      <c r="S22" s="153"/>
      <c r="T22" s="153"/>
      <c r="U22" s="153"/>
      <c r="V22" s="153"/>
      <c r="W22" s="153"/>
    </row>
    <row r="23" spans="1:23" ht="15.6" x14ac:dyDescent="0.3">
      <c r="A23" s="153"/>
      <c r="B23" s="153"/>
      <c r="C23" s="153"/>
      <c r="D23" s="153"/>
      <c r="E23" s="153"/>
      <c r="F23" s="153"/>
      <c r="G23" s="153"/>
      <c r="H23" s="153"/>
      <c r="I23" s="153"/>
      <c r="J23" s="153"/>
      <c r="K23" s="153"/>
      <c r="L23" s="153"/>
      <c r="M23" s="153"/>
      <c r="N23" s="153"/>
      <c r="O23" s="153"/>
      <c r="P23" s="153"/>
      <c r="Q23" s="153"/>
      <c r="R23" s="153"/>
      <c r="S23" s="153"/>
      <c r="T23" s="153"/>
      <c r="U23" s="153"/>
      <c r="V23" s="153"/>
      <c r="W23" s="153"/>
    </row>
    <row r="24" spans="1:23" ht="15.6" x14ac:dyDescent="0.3">
      <c r="A24" s="153"/>
      <c r="B24" s="153"/>
      <c r="C24" s="153"/>
      <c r="D24" s="153"/>
      <c r="E24" s="153"/>
      <c r="F24" s="153"/>
      <c r="G24" s="153"/>
      <c r="H24" s="153"/>
      <c r="I24" s="153"/>
      <c r="J24" s="153"/>
      <c r="K24" s="153"/>
      <c r="L24" s="153"/>
      <c r="M24" s="153"/>
      <c r="N24" s="153"/>
      <c r="O24" s="153"/>
      <c r="P24" s="153"/>
      <c r="Q24" s="153"/>
      <c r="R24" s="153"/>
      <c r="S24" s="153"/>
      <c r="T24" s="153"/>
      <c r="U24" s="153"/>
      <c r="V24" s="153"/>
      <c r="W24" s="153"/>
    </row>
    <row r="25" spans="1:23" ht="23.4" x14ac:dyDescent="0.45">
      <c r="A25" s="880" t="str">
        <f>IF(Tartalom!$G$3=1,Alapa!C11&amp;". évi",IF(Tartalom!$G$3=2,Alapa!C11,IF(Tartalom!$G$3=3,Alapa!C11,Alapa!C11)))</f>
        <v>. évi</v>
      </c>
      <c r="B25" s="880"/>
      <c r="C25" s="880"/>
      <c r="D25" s="880"/>
      <c r="E25" s="880"/>
      <c r="F25" s="880"/>
      <c r="G25" s="880"/>
      <c r="H25" s="880"/>
      <c r="I25" s="880"/>
      <c r="J25" s="880"/>
      <c r="K25" s="880"/>
      <c r="L25" s="880"/>
      <c r="M25" s="880"/>
      <c r="N25" s="880"/>
      <c r="O25" s="880"/>
      <c r="P25" s="880"/>
      <c r="Q25" s="880"/>
      <c r="R25" s="880"/>
      <c r="S25" s="880"/>
      <c r="T25" s="880"/>
      <c r="U25" s="880"/>
      <c r="V25" s="880"/>
      <c r="W25" s="880"/>
    </row>
    <row r="26" spans="1:23" ht="15.6" x14ac:dyDescent="0.3">
      <c r="A26" s="153"/>
      <c r="B26" s="153"/>
      <c r="C26" s="153"/>
      <c r="D26" s="153"/>
      <c r="E26" s="153"/>
      <c r="F26" s="153"/>
      <c r="G26" s="153"/>
      <c r="H26" s="153"/>
      <c r="I26" s="153"/>
      <c r="J26" s="153"/>
      <c r="K26" s="153"/>
      <c r="L26" s="153"/>
      <c r="M26" s="153"/>
      <c r="N26" s="153"/>
      <c r="O26" s="153"/>
      <c r="P26" s="153"/>
      <c r="Q26" s="153"/>
      <c r="R26" s="153"/>
      <c r="S26" s="153"/>
      <c r="T26" s="153"/>
      <c r="U26" s="153"/>
      <c r="V26" s="153"/>
      <c r="W26" s="153"/>
    </row>
    <row r="27" spans="1:23" ht="23.4" x14ac:dyDescent="0.45">
      <c r="A27" s="880" t="str">
        <f>IF(Tartalom!$G$3=1,Nyelv!B426,IF(Tartalom!$G$3=2,Nyelv!C426,IF(Tartalom!$G$3=3,Nyelv!D426,Nyelv!E426)))</f>
        <v>Egyszerűsített éves beszámoló</v>
      </c>
      <c r="B27" s="880"/>
      <c r="C27" s="880"/>
      <c r="D27" s="880"/>
      <c r="E27" s="880"/>
      <c r="F27" s="880"/>
      <c r="G27" s="880"/>
      <c r="H27" s="880"/>
      <c r="I27" s="880"/>
      <c r="J27" s="880"/>
      <c r="K27" s="880"/>
      <c r="L27" s="880"/>
      <c r="M27" s="880"/>
      <c r="N27" s="880"/>
      <c r="O27" s="880"/>
      <c r="P27" s="880"/>
      <c r="Q27" s="880"/>
      <c r="R27" s="880"/>
      <c r="S27" s="880"/>
      <c r="T27" s="880"/>
      <c r="U27" s="880"/>
      <c r="V27" s="880"/>
      <c r="W27" s="880"/>
    </row>
    <row r="28" spans="1:23" ht="15.6" x14ac:dyDescent="0.3">
      <c r="A28" s="153"/>
      <c r="B28" s="153"/>
      <c r="C28" s="153"/>
      <c r="D28" s="153"/>
      <c r="E28" s="153"/>
      <c r="F28" s="153"/>
      <c r="G28" s="153"/>
      <c r="H28" s="153"/>
      <c r="I28" s="153"/>
      <c r="J28" s="153"/>
      <c r="K28" s="169"/>
      <c r="L28" s="169"/>
      <c r="M28" s="169"/>
      <c r="N28" s="169"/>
      <c r="O28" s="169"/>
      <c r="P28" s="153"/>
      <c r="Q28" s="153"/>
      <c r="R28" s="153"/>
      <c r="S28" s="153"/>
      <c r="T28" s="153"/>
      <c r="U28" s="153"/>
      <c r="V28" s="153"/>
      <c r="W28" s="153"/>
    </row>
    <row r="29" spans="1:23" ht="15.6" x14ac:dyDescent="0.3">
      <c r="A29" s="881" t="str">
        <f>IF(Tartalom!$G$3=1,Nyelv!B456,IF(Tartalom!$G$3=2,Nyelv!C456,IF(Tartalom!$G$3=3,Nyelv!D456,Nyelv!E456)))</f>
        <v xml:space="preserve">Beszámolási időszak: </v>
      </c>
      <c r="B29" s="881"/>
      <c r="C29" s="881"/>
      <c r="D29" s="881"/>
      <c r="E29" s="881"/>
      <c r="F29" s="881"/>
      <c r="G29" s="881"/>
      <c r="H29" s="881"/>
      <c r="I29" s="881"/>
      <c r="J29" s="881"/>
      <c r="K29" s="881"/>
      <c r="L29" s="881"/>
      <c r="M29" s="881"/>
      <c r="N29" s="881"/>
      <c r="O29" s="881"/>
      <c r="P29" s="881"/>
      <c r="Q29" s="881"/>
      <c r="R29" s="881"/>
      <c r="S29" s="881"/>
      <c r="T29" s="881"/>
      <c r="U29" s="881"/>
      <c r="V29" s="881"/>
      <c r="W29" s="881"/>
    </row>
    <row r="30" spans="1:23" ht="15.6" x14ac:dyDescent="0.3">
      <c r="A30" s="153"/>
      <c r="B30" s="153"/>
      <c r="C30" s="153"/>
      <c r="D30" s="153"/>
      <c r="E30" s="153"/>
      <c r="F30" s="153"/>
      <c r="G30" s="153"/>
      <c r="H30" s="171"/>
      <c r="I30" s="171"/>
      <c r="J30" s="169"/>
      <c r="K30" s="169"/>
      <c r="L30" s="169"/>
      <c r="M30" s="169"/>
      <c r="N30" s="169"/>
      <c r="O30" s="169"/>
      <c r="P30" s="153"/>
      <c r="Q30" s="153"/>
      <c r="R30" s="153"/>
      <c r="S30" s="153"/>
      <c r="T30" s="153"/>
      <c r="U30" s="153"/>
      <c r="V30" s="153"/>
      <c r="W30" s="153"/>
    </row>
    <row r="31" spans="1:23" ht="15.6" x14ac:dyDescent="0.3">
      <c r="A31" s="153"/>
      <c r="B31" s="153"/>
      <c r="C31" s="153"/>
      <c r="D31" s="153"/>
      <c r="E31" s="153"/>
      <c r="F31" s="153"/>
      <c r="G31" s="153"/>
      <c r="H31" s="171"/>
      <c r="I31" s="172"/>
      <c r="J31" s="172"/>
      <c r="K31" s="172"/>
      <c r="L31" s="172"/>
      <c r="M31" s="172"/>
      <c r="N31" s="172"/>
      <c r="O31" s="172"/>
      <c r="P31" s="153"/>
      <c r="Q31" s="153"/>
      <c r="R31" s="153"/>
      <c r="S31" s="153"/>
      <c r="T31" s="153"/>
      <c r="U31" s="153"/>
      <c r="V31" s="153"/>
      <c r="W31" s="153"/>
    </row>
    <row r="32" spans="1:23" ht="15.6" x14ac:dyDescent="0.3">
      <c r="A32" s="881" t="str">
        <f>IF(Tartalom!$G$3=1,Nyelv!B454,IF(Tartalom!$G$3=2,Nyelv!C454,IF(Tartalom!$G$3=3,Nyelv!D454,Nyelv!E454)))</f>
        <v xml:space="preserve">Fordulónap: </v>
      </c>
      <c r="B32" s="881"/>
      <c r="C32" s="881"/>
      <c r="D32" s="881"/>
      <c r="E32" s="881"/>
      <c r="F32" s="881"/>
      <c r="G32" s="881"/>
      <c r="H32" s="881"/>
      <c r="I32" s="881"/>
      <c r="J32" s="881"/>
      <c r="K32" s="881"/>
      <c r="L32" s="881"/>
      <c r="M32" s="881"/>
      <c r="N32" s="881"/>
      <c r="O32" s="881"/>
      <c r="P32" s="881"/>
      <c r="Q32" s="881"/>
      <c r="R32" s="881"/>
      <c r="S32" s="881"/>
      <c r="T32" s="881"/>
      <c r="U32" s="881"/>
      <c r="V32" s="881"/>
      <c r="W32" s="881"/>
    </row>
    <row r="33" spans="1:23" ht="15.6" x14ac:dyDescent="0.3">
      <c r="A33" s="153"/>
      <c r="B33" s="153"/>
      <c r="C33" s="153"/>
      <c r="D33" s="153"/>
      <c r="E33" s="153"/>
      <c r="F33" s="153"/>
      <c r="G33" s="153"/>
      <c r="H33" s="171"/>
      <c r="I33" s="171"/>
      <c r="J33" s="169"/>
      <c r="K33" s="169"/>
      <c r="L33" s="169"/>
      <c r="M33" s="169"/>
      <c r="N33" s="169"/>
      <c r="O33" s="169"/>
      <c r="P33" s="153"/>
      <c r="Q33" s="153"/>
      <c r="R33" s="153"/>
      <c r="S33" s="153"/>
      <c r="T33" s="153"/>
      <c r="U33" s="153"/>
      <c r="V33" s="153"/>
      <c r="W33" s="153"/>
    </row>
    <row r="34" spans="1:23" ht="15.6" x14ac:dyDescent="0.3">
      <c r="A34" s="153"/>
      <c r="B34" s="153"/>
      <c r="C34" s="153"/>
      <c r="D34" s="153"/>
      <c r="E34" s="153"/>
      <c r="F34" s="153"/>
      <c r="G34" s="153"/>
      <c r="H34" s="153"/>
      <c r="I34" s="153"/>
      <c r="J34" s="169"/>
      <c r="K34" s="169"/>
      <c r="L34" s="169"/>
      <c r="M34" s="169"/>
      <c r="N34" s="169"/>
      <c r="O34" s="169"/>
      <c r="P34" s="153"/>
      <c r="Q34" s="153"/>
      <c r="R34" s="153"/>
      <c r="S34" s="153"/>
      <c r="T34" s="153"/>
      <c r="U34" s="153"/>
      <c r="V34" s="153"/>
      <c r="W34" s="153"/>
    </row>
    <row r="35" spans="1:23" ht="15.6" x14ac:dyDescent="0.3">
      <c r="A35" s="153"/>
      <c r="B35" s="153"/>
      <c r="C35" s="153"/>
      <c r="D35" s="153"/>
      <c r="E35" s="153"/>
      <c r="F35" s="153"/>
      <c r="G35" s="153"/>
      <c r="H35" s="153"/>
      <c r="I35" s="153"/>
      <c r="J35" s="153"/>
      <c r="K35" s="153"/>
      <c r="L35" s="153"/>
      <c r="M35" s="153"/>
      <c r="N35" s="153"/>
      <c r="O35" s="153"/>
      <c r="P35" s="153"/>
      <c r="Q35" s="153"/>
      <c r="R35" s="153"/>
      <c r="S35" s="153"/>
      <c r="T35" s="153"/>
      <c r="U35" s="153"/>
      <c r="V35" s="153"/>
      <c r="W35" s="153"/>
    </row>
    <row r="36" spans="1:23" ht="15.6" x14ac:dyDescent="0.3">
      <c r="A36" s="882" t="str">
        <f>IF(Alapa!$C$50="nem",(IF(Tartalom!G3=1,Nyelv!B446,IF(Tartalom!G3=2,Nyelv!C446,IF(Tartalom!G3=3,Nyelv!D446,Nyelv!E446)))),"")</f>
        <v/>
      </c>
      <c r="B36" s="882"/>
      <c r="C36" s="882"/>
      <c r="D36" s="882"/>
      <c r="E36" s="882"/>
      <c r="F36" s="882"/>
      <c r="G36" s="882"/>
      <c r="H36" s="882"/>
      <c r="I36" s="882"/>
      <c r="J36" s="882"/>
      <c r="K36" s="882"/>
      <c r="L36" s="882"/>
      <c r="M36" s="882"/>
      <c r="N36" s="882"/>
      <c r="O36" s="882"/>
      <c r="P36" s="882"/>
      <c r="Q36" s="882"/>
      <c r="R36" s="882"/>
      <c r="S36" s="882"/>
      <c r="T36" s="882"/>
      <c r="U36" s="882"/>
      <c r="V36" s="882"/>
      <c r="W36" s="882"/>
    </row>
    <row r="37" spans="1:23" ht="15.6" x14ac:dyDescent="0.3">
      <c r="A37" s="153"/>
      <c r="B37" s="153"/>
      <c r="C37" s="153"/>
      <c r="D37" s="153"/>
      <c r="E37" s="153"/>
      <c r="F37" s="153"/>
      <c r="G37" s="153"/>
      <c r="H37" s="153"/>
      <c r="I37" s="153"/>
      <c r="J37" s="153"/>
      <c r="K37" s="153"/>
      <c r="L37" s="153"/>
      <c r="M37" s="153"/>
      <c r="N37" s="153"/>
      <c r="O37" s="153"/>
      <c r="P37" s="153"/>
      <c r="Q37" s="153"/>
      <c r="R37" s="153"/>
      <c r="S37" s="153"/>
      <c r="T37" s="153"/>
      <c r="U37" s="153"/>
      <c r="V37" s="153"/>
      <c r="W37" s="153"/>
    </row>
    <row r="38" spans="1:23" ht="15.6" x14ac:dyDescent="0.3">
      <c r="A38" s="153"/>
      <c r="B38" s="153"/>
      <c r="C38" s="153"/>
      <c r="D38" s="153"/>
      <c r="E38" s="153"/>
      <c r="F38" s="153"/>
      <c r="G38" s="153"/>
      <c r="H38" s="153"/>
      <c r="I38" s="153"/>
      <c r="J38" s="153"/>
      <c r="K38" s="153"/>
      <c r="L38" s="153"/>
      <c r="M38" s="153"/>
      <c r="N38" s="153"/>
      <c r="O38" s="153"/>
      <c r="P38" s="153"/>
      <c r="Q38" s="153"/>
      <c r="R38" s="153"/>
      <c r="S38" s="153"/>
      <c r="T38" s="153"/>
      <c r="U38" s="153"/>
      <c r="V38" s="153"/>
      <c r="W38" s="153"/>
    </row>
    <row r="39" spans="1:23" ht="15.6" x14ac:dyDescent="0.3">
      <c r="A39" s="153"/>
      <c r="B39" s="153"/>
      <c r="C39" s="153"/>
      <c r="D39" s="153"/>
      <c r="E39" s="153"/>
      <c r="F39" s="153"/>
      <c r="G39" s="153"/>
      <c r="H39" s="153"/>
      <c r="I39" s="153"/>
      <c r="J39" s="153"/>
      <c r="K39" s="153"/>
      <c r="L39" s="153"/>
      <c r="M39" s="153"/>
      <c r="N39" s="153"/>
      <c r="O39" s="153"/>
      <c r="P39" s="153"/>
      <c r="Q39" s="153"/>
      <c r="R39" s="153"/>
      <c r="S39" s="153"/>
      <c r="T39" s="153"/>
      <c r="U39" s="153"/>
      <c r="V39" s="153"/>
      <c r="W39" s="153"/>
    </row>
    <row r="40" spans="1:23" ht="15.6" x14ac:dyDescent="0.3">
      <c r="A40" s="153"/>
      <c r="B40" s="153"/>
      <c r="C40" s="153"/>
      <c r="D40" s="153"/>
      <c r="E40" s="153"/>
      <c r="F40" s="153"/>
      <c r="G40" s="153"/>
      <c r="H40" s="153"/>
      <c r="I40" s="153"/>
      <c r="J40" s="153"/>
      <c r="K40" s="153"/>
      <c r="L40" s="153"/>
      <c r="M40" s="153"/>
      <c r="N40" s="153"/>
      <c r="O40" s="153"/>
      <c r="P40" s="153"/>
      <c r="Q40" s="153"/>
      <c r="R40" s="153"/>
      <c r="S40" s="153"/>
      <c r="T40" s="153"/>
      <c r="U40" s="153"/>
      <c r="V40" s="153"/>
      <c r="W40" s="153"/>
    </row>
    <row r="41" spans="1:23" ht="15.6" x14ac:dyDescent="0.3">
      <c r="A41" s="174" t="str">
        <f>IF(Tartalom!$G$3=1,Nyelv!B431,IF(Tartalom!$G$3=2,Nyelv!C431,IF(Tartalom!$G$3=3,Nyelv!D431,Nyelv!E431)))</f>
        <v xml:space="preserve">Keltezés: ,  </v>
      </c>
      <c r="B41" s="153"/>
      <c r="C41" s="153"/>
      <c r="D41" s="153"/>
      <c r="E41" s="153"/>
      <c r="F41" s="153"/>
      <c r="G41" s="153"/>
      <c r="H41" s="153"/>
      <c r="I41" s="153"/>
      <c r="J41" s="153"/>
      <c r="K41" s="153"/>
      <c r="L41" s="153"/>
      <c r="M41" s="153"/>
      <c r="N41" s="153"/>
      <c r="O41" s="153"/>
      <c r="P41" s="153"/>
      <c r="Q41" s="153"/>
      <c r="R41" s="153"/>
      <c r="S41" s="153"/>
      <c r="T41" s="153"/>
      <c r="U41" s="153"/>
      <c r="V41" s="153"/>
      <c r="W41" s="153"/>
    </row>
    <row r="42" spans="1:23" ht="15.6" x14ac:dyDescent="0.3">
      <c r="A42" s="174"/>
      <c r="B42" s="153"/>
      <c r="C42" s="153"/>
      <c r="D42" s="153"/>
      <c r="E42" s="153"/>
      <c r="F42" s="153"/>
      <c r="G42" s="153"/>
      <c r="H42" s="153"/>
      <c r="I42" s="153"/>
      <c r="J42" s="153"/>
      <c r="K42" s="153"/>
      <c r="L42" s="153"/>
      <c r="M42" s="153"/>
      <c r="N42" s="153"/>
      <c r="O42" s="153"/>
      <c r="P42" s="153"/>
      <c r="Q42" s="153"/>
      <c r="R42" s="153"/>
      <c r="S42" s="153"/>
      <c r="T42" s="153"/>
      <c r="U42" s="153"/>
      <c r="V42" s="153"/>
      <c r="W42" s="153"/>
    </row>
    <row r="43" spans="1:23" ht="15.6" x14ac:dyDescent="0.3">
      <c r="A43" s="174"/>
      <c r="B43" s="153"/>
      <c r="C43" s="153"/>
      <c r="D43" s="153"/>
      <c r="E43" s="153"/>
      <c r="F43" s="153"/>
      <c r="G43" s="153"/>
      <c r="H43" s="153"/>
      <c r="I43" s="153"/>
      <c r="J43" s="153"/>
      <c r="K43" s="153"/>
      <c r="L43" s="153"/>
      <c r="M43" s="153"/>
      <c r="N43" s="153"/>
      <c r="O43" s="153"/>
      <c r="P43" s="153"/>
      <c r="Q43" s="153"/>
      <c r="R43" s="153"/>
      <c r="S43" s="153"/>
      <c r="T43" s="153"/>
      <c r="U43" s="153"/>
      <c r="V43" s="153"/>
      <c r="W43" s="153"/>
    </row>
    <row r="44" spans="1:23" ht="15.6" x14ac:dyDescent="0.3">
      <c r="A44" s="174"/>
      <c r="B44" s="174"/>
      <c r="C44" s="174"/>
      <c r="D44" s="174"/>
      <c r="E44" s="174"/>
      <c r="F44" s="174"/>
      <c r="G44" s="174"/>
      <c r="H44" s="174"/>
      <c r="I44" s="174"/>
      <c r="J44" s="153"/>
      <c r="K44" s="153"/>
      <c r="L44" s="175"/>
      <c r="M44" s="175"/>
      <c r="N44" s="175"/>
      <c r="O44" s="175"/>
      <c r="P44" s="175"/>
      <c r="Q44" s="175"/>
      <c r="R44" s="175"/>
      <c r="S44" s="175"/>
      <c r="T44" s="153"/>
      <c r="U44" s="153"/>
      <c r="V44" s="153"/>
      <c r="W44" s="153"/>
    </row>
    <row r="45" spans="1:23" ht="15.6" x14ac:dyDescent="0.3">
      <c r="A45" s="153"/>
      <c r="B45" s="153"/>
      <c r="C45" s="176"/>
      <c r="D45" s="153"/>
      <c r="E45" s="153"/>
      <c r="F45" s="153"/>
      <c r="G45" s="153"/>
      <c r="H45" s="153"/>
      <c r="I45" s="153"/>
      <c r="J45" s="153"/>
      <c r="K45" s="153"/>
      <c r="L45" s="878" t="str">
        <f>IF(Tartalom!$G$3=1,Nyelv!B427,IF(Tartalom!$G$3=2,Nyelv!C427,IF(Tartalom!$G$3=3,Nyelv!D427,Nyelv!E427)))</f>
        <v>a vállalkozás vezetője</v>
      </c>
      <c r="M45" s="878"/>
      <c r="N45" s="878"/>
      <c r="O45" s="878"/>
      <c r="P45" s="878"/>
      <c r="Q45" s="878"/>
      <c r="R45" s="878"/>
      <c r="S45" s="878"/>
      <c r="T45" s="160"/>
      <c r="U45" s="160"/>
      <c r="V45" s="160"/>
      <c r="W45" s="153"/>
    </row>
    <row r="46" spans="1:23" ht="15.6" x14ac:dyDescent="0.3">
      <c r="A46" s="153"/>
      <c r="B46" s="153"/>
      <c r="C46" s="153"/>
      <c r="D46" s="153"/>
      <c r="E46" s="153"/>
      <c r="F46" s="153"/>
      <c r="G46" s="153"/>
      <c r="H46" s="153"/>
      <c r="I46" s="153"/>
      <c r="J46" s="153"/>
      <c r="K46" s="153"/>
      <c r="L46" s="879" t="str">
        <f>IF(Tartalom!$G$3=1,Nyelv!B428,IF(Tartalom!$G$3=2,Nyelv!C428,IF(Tartalom!$G$3=3,Nyelv!D428,Nyelv!E428)))</f>
        <v>(képviselője)</v>
      </c>
      <c r="M46" s="879"/>
      <c r="N46" s="879"/>
      <c r="O46" s="879"/>
      <c r="P46" s="879"/>
      <c r="Q46" s="879"/>
      <c r="R46" s="879"/>
      <c r="S46" s="879"/>
      <c r="T46" s="160"/>
      <c r="U46" s="160"/>
      <c r="V46" s="160"/>
      <c r="W46" s="153"/>
    </row>
    <row r="47" spans="1:23" ht="15.6" x14ac:dyDescent="0.3">
      <c r="A47" s="153"/>
      <c r="B47" s="153"/>
      <c r="C47" s="153"/>
      <c r="D47" s="153"/>
      <c r="E47" s="153"/>
      <c r="F47" s="153"/>
      <c r="G47" s="153"/>
      <c r="H47" s="153"/>
      <c r="I47" s="153"/>
      <c r="J47" s="153"/>
      <c r="K47" s="153"/>
      <c r="L47" s="171"/>
      <c r="M47" s="171"/>
      <c r="N47" s="171"/>
      <c r="O47" s="171"/>
      <c r="P47" s="171"/>
      <c r="Q47" s="171"/>
      <c r="R47" s="171"/>
      <c r="S47" s="171"/>
      <c r="T47" s="153"/>
      <c r="U47" s="153"/>
      <c r="V47" s="153"/>
      <c r="W47" s="153"/>
    </row>
    <row r="48" spans="1:23" ht="16.5" customHeight="1" x14ac:dyDescent="0.3"/>
    <row r="49" ht="16.5" customHeight="1" x14ac:dyDescent="0.3"/>
    <row r="50" ht="16.5" customHeight="1" x14ac:dyDescent="0.3"/>
    <row r="51" ht="16.5" customHeight="1" x14ac:dyDescent="0.3"/>
    <row r="52" ht="16.5" customHeight="1" x14ac:dyDescent="0.3"/>
    <row r="53" ht="16.5" customHeight="1" x14ac:dyDescent="0.3"/>
    <row r="54" ht="16.5" customHeight="1" x14ac:dyDescent="0.3"/>
    <row r="55" ht="16.5" customHeight="1" x14ac:dyDescent="0.3"/>
    <row r="56" ht="16.5" customHeight="1" x14ac:dyDescent="0.3"/>
    <row r="57" ht="16.5" customHeight="1" x14ac:dyDescent="0.3"/>
    <row r="58" ht="16.5" customHeight="1" x14ac:dyDescent="0.3"/>
    <row r="59" ht="16.5" customHeight="1" x14ac:dyDescent="0.3"/>
    <row r="60" ht="16.5" customHeight="1" x14ac:dyDescent="0.3"/>
    <row r="61" ht="16.5" customHeight="1" x14ac:dyDescent="0.3"/>
    <row r="62" ht="16.5" customHeight="1" x14ac:dyDescent="0.3"/>
    <row r="63" ht="16.5" customHeight="1" x14ac:dyDescent="0.3"/>
    <row r="64" ht="16.5" customHeight="1" x14ac:dyDescent="0.3"/>
    <row r="65" spans="1:24" ht="16.5" customHeight="1" x14ac:dyDescent="0.3"/>
    <row r="66" spans="1:24" ht="16.5" customHeight="1" x14ac:dyDescent="0.3"/>
    <row r="67" spans="1:24" ht="16.5" customHeight="1" x14ac:dyDescent="0.3"/>
    <row r="68" spans="1:24" ht="16.5" customHeight="1" x14ac:dyDescent="0.3"/>
    <row r="69" spans="1:24" ht="16.5" customHeight="1" x14ac:dyDescent="0.3"/>
    <row r="70" spans="1:24" s="128" customFormat="1" ht="15.6" x14ac:dyDescent="0.3">
      <c r="A70" s="179"/>
      <c r="B70" s="179"/>
      <c r="C70" s="179"/>
      <c r="D70" s="179"/>
      <c r="E70" s="179"/>
      <c r="F70" s="179"/>
      <c r="G70" s="179"/>
      <c r="H70" s="179"/>
      <c r="I70" s="179"/>
      <c r="J70" s="179"/>
      <c r="K70" s="179"/>
      <c r="L70" s="179"/>
      <c r="M70" s="179"/>
      <c r="N70" s="179"/>
      <c r="O70" s="179"/>
      <c r="P70" s="179"/>
      <c r="Q70" s="179"/>
      <c r="R70" s="179"/>
      <c r="S70" s="179"/>
      <c r="T70" s="179"/>
      <c r="U70" s="179"/>
      <c r="V70" s="179"/>
      <c r="W70" s="179"/>
      <c r="X70" s="179"/>
    </row>
  </sheetData>
  <mergeCells count="7">
    <mergeCell ref="L45:S45"/>
    <mergeCell ref="L46:S46"/>
    <mergeCell ref="A25:W25"/>
    <mergeCell ref="A27:W27"/>
    <mergeCell ref="A29:W29"/>
    <mergeCell ref="A32:W32"/>
    <mergeCell ref="A36:W36"/>
  </mergeCells>
  <hyperlinks>
    <hyperlink ref="X3" location="TARTALOM!A1" display=" &lt; Tartalom" xr:uid="{00000000-0004-0000-0700-000000000000}"/>
  </hyperlinks>
  <pageMargins left="0.70866141732283505" right="0.70866141732283505" top="0.70866141732283505" bottom="0.70866141732283505" header="0.511811023622047" footer="0.511811023622047"/>
  <pageSetup paperSize="9" scale="97" orientation="portrait"/>
  <headerFooter>
    <oddFooter>&amp;R&amp;"Arial Narrow,Normál"&amp;8DigitAudit/AuditBeszámoló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108"/>
  <sheetViews>
    <sheetView showGridLines="0" showZeros="0" workbookViewId="0"/>
  </sheetViews>
  <sheetFormatPr defaultColWidth="8.90625" defaultRowHeight="15.75" customHeight="1" x14ac:dyDescent="0.3"/>
  <cols>
    <col min="1" max="1" width="5.81640625" style="361" customWidth="1"/>
    <col min="2" max="2" width="38.453125" style="361" customWidth="1"/>
    <col min="3" max="5" width="9.81640625" style="361" customWidth="1"/>
    <col min="6" max="10" width="8.90625" style="179" customWidth="1"/>
    <col min="11" max="16384" width="8.90625" style="361"/>
  </cols>
  <sheetData>
    <row r="1" spans="1:10" s="179" customFormat="1" ht="14.1" customHeight="1" x14ac:dyDescent="0.3">
      <c r="A1" s="237">
        <f>Alapa!C17</f>
        <v>0</v>
      </c>
      <c r="B1" s="169"/>
      <c r="C1" s="888"/>
      <c r="D1" s="888"/>
      <c r="E1" s="888"/>
      <c r="F1" s="324" t="s">
        <v>68</v>
      </c>
      <c r="G1" s="325"/>
      <c r="H1" s="325"/>
      <c r="I1" s="325"/>
      <c r="J1" s="325"/>
    </row>
    <row r="2" spans="1:10" s="179" customFormat="1" ht="15.6" x14ac:dyDescent="0.3">
      <c r="A2" s="169"/>
      <c r="B2" s="153"/>
      <c r="C2" s="888"/>
      <c r="D2" s="888"/>
      <c r="E2" s="888"/>
      <c r="F2" s="325"/>
      <c r="G2" s="325"/>
      <c r="H2" s="325"/>
      <c r="I2" s="325"/>
      <c r="J2" s="325"/>
    </row>
    <row r="3" spans="1:10" s="179" customFormat="1" ht="15.6" x14ac:dyDescent="0.3">
      <c r="A3" s="169" t="str">
        <f>CONCATENATE(IF(Tartalom!$G$3=1,Nyelv!B421,IF(Tartalom!$G$3=2,Nyelv!C421,IF(Tartalom!$G$3=3,Nyelv!D421,Nyelv!E421))),": ",Alapa!C23)</f>
        <v xml:space="preserve">Statisztikai számjele: </v>
      </c>
      <c r="B3" s="153"/>
      <c r="C3" s="888"/>
      <c r="D3" s="888"/>
      <c r="E3" s="888"/>
      <c r="F3" s="325"/>
      <c r="G3" s="325"/>
      <c r="H3" s="325"/>
      <c r="I3" s="325"/>
      <c r="J3" s="325"/>
    </row>
    <row r="4" spans="1:10" s="179" customFormat="1" ht="14.1" customHeight="1" x14ac:dyDescent="0.3">
      <c r="A4" s="169" t="str">
        <f>CONCATENATE(IF(Tartalom!$G$3=1,Nyelv!B422,IF(Tartalom!$G$3=2,Nyelv!C422,IF(Tartalom!$G$3=3,Nyelv!D422,Nyelv!E422))),": ",Alapa!C24)</f>
        <v xml:space="preserve">Cégjegyzék száma: </v>
      </c>
      <c r="B4" s="169"/>
      <c r="C4" s="153"/>
      <c r="D4" s="883"/>
      <c r="E4" s="883"/>
      <c r="F4" s="325"/>
      <c r="G4" s="325"/>
      <c r="H4" s="325"/>
      <c r="I4" s="325"/>
      <c r="J4" s="325"/>
    </row>
    <row r="5" spans="1:10" s="179" customFormat="1" ht="15.6" x14ac:dyDescent="0.3">
      <c r="A5" s="169" t="str">
        <f>IF(Tartalom!$G$3=1,Nyelv!B456,IF(Tartalom!$G$3=2,Nyelv!C456,IF(Tartalom!$G$3=3,Nyelv!D456,Nyelv!E456)))</f>
        <v xml:space="preserve">Beszámolási időszak: </v>
      </c>
      <c r="B5" s="169"/>
      <c r="C5" s="883" t="str">
        <f>IF(Tartalom!$G$3=1,Nyelv!B454,IF(Tartalom!$G$3=2,Nyelv!C454,IF(Tartalom!$G$3=3,Nyelv!D454,Nyelv!E454)))</f>
        <v xml:space="preserve">Fordulónap: </v>
      </c>
      <c r="D5" s="883"/>
      <c r="E5" s="883"/>
      <c r="F5" s="325"/>
      <c r="G5" s="325"/>
      <c r="H5" s="325"/>
      <c r="I5" s="325"/>
      <c r="J5" s="325"/>
    </row>
    <row r="6" spans="1:10" s="179" customFormat="1" ht="11.25" customHeight="1" x14ac:dyDescent="0.3">
      <c r="A6" s="169"/>
      <c r="B6" s="169"/>
      <c r="C6" s="153"/>
      <c r="D6" s="184"/>
      <c r="E6" s="163"/>
      <c r="F6" s="325"/>
      <c r="G6" s="325"/>
      <c r="H6" s="325"/>
      <c r="I6" s="325"/>
      <c r="J6" s="325"/>
    </row>
    <row r="7" spans="1:10" s="179" customFormat="1" ht="18" customHeight="1" x14ac:dyDescent="0.3">
      <c r="A7" s="884" t="str">
        <f>IF(Tartalom!$G$3=1,Nyelv!B452,IF(Tartalom!$G$3=2,Nyelv!C452,IF(Tartalom!$G$3=3,Nyelv!D452,Nyelv!E452)))</f>
        <v>Egyszerűsített éves beszámoló MÉRLEG "A" típus</v>
      </c>
      <c r="B7" s="884"/>
      <c r="C7" s="884"/>
      <c r="D7" s="884"/>
      <c r="E7" s="326"/>
      <c r="F7" s="325"/>
      <c r="G7" s="325"/>
      <c r="H7" s="325"/>
      <c r="I7" s="325"/>
      <c r="J7" s="325"/>
    </row>
    <row r="8" spans="1:10" s="179" customFormat="1" ht="9" customHeight="1" x14ac:dyDescent="0.3">
      <c r="A8" s="889"/>
      <c r="B8" s="889"/>
      <c r="C8" s="889"/>
      <c r="D8" s="889"/>
      <c r="E8" s="889"/>
      <c r="F8" s="325"/>
      <c r="G8" s="325"/>
      <c r="H8" s="325"/>
      <c r="I8" s="325"/>
      <c r="J8" s="325"/>
    </row>
    <row r="9" spans="1:10" s="179" customFormat="1" ht="12.75" customHeight="1" x14ac:dyDescent="0.3">
      <c r="A9" s="887" t="str">
        <f>IF(Tartalom!$G$3=1,Nyelv!$B$435,IF(Tartalom!$G$3=2,Nyelv!$C$435,IF(Tartalom!$G$3=3,Nyelv!$D$435,Nyelv!$E$435)))</f>
        <v>Eszközök (aktívák)</v>
      </c>
      <c r="B9" s="887"/>
      <c r="C9" s="240"/>
      <c r="D9" s="178"/>
      <c r="E9" s="184"/>
      <c r="F9" s="325"/>
      <c r="G9" s="325"/>
      <c r="H9" s="325"/>
      <c r="I9" s="325"/>
      <c r="J9" s="325"/>
    </row>
    <row r="10" spans="1:10" ht="23.25" customHeight="1" x14ac:dyDescent="0.3">
      <c r="A10" s="242" t="str">
        <f>IF(Tartalom!$G$3=1,Nyelv!$B$437,IF(Tartalom!$G$3=2,Nyelv!$C$437,IF(Tartalom!$G$3=3,Nyelv!$D$437,Nyelv!$E$437)))</f>
        <v>Sorszám</v>
      </c>
      <c r="B10" s="327" t="str">
        <f>IF(Tartalom!$G$3=1,Nyelv!$B$438,IF(Tartalom!$G$3=2,Nyelv!$C$438,IF(Tartalom!$G$3=3,Nyelv!$D$438,Nyelv!$E$438)))</f>
        <v>A tétel megnevezése</v>
      </c>
      <c r="C10" s="244" t="str">
        <f>IF(Tartalom!$G$3=1,Nyelv!$B$439,IF(Tartalom!$G$3=2,Nyelv!$C$439,IF(Tartalom!$G$3=3,Nyelv!$D$439,Nyelv!$E$439)))</f>
        <v>Előző év</v>
      </c>
      <c r="D10" s="245" t="str">
        <f>IF(Tartalom!$G$3=1,Nyelv!$B$440,IF(Tartalom!$G$3=2,Nyelv!$C$440,IF(Tartalom!$G$3=3,Nyelv!$D$440,Nyelv!$E$440)))</f>
        <v>Előző év(ek) módosításai</v>
      </c>
      <c r="E10" s="246" t="str">
        <f>IF(Tartalom!$G$3=1,Nyelv!$B$441,IF(Tartalom!$G$3=2,Nyelv!$C$441,IF(Tartalom!$G$3=3,Nyelv!$D$441,Nyelv!$E$441)))</f>
        <v>Tárgyév</v>
      </c>
      <c r="F10" s="325"/>
      <c r="G10" s="325"/>
      <c r="H10" s="325"/>
      <c r="I10" s="325"/>
      <c r="J10" s="325"/>
    </row>
    <row r="11" spans="1:10" ht="12" customHeight="1" x14ac:dyDescent="0.3">
      <c r="A11" s="256" t="s">
        <v>134</v>
      </c>
      <c r="B11" s="328" t="s">
        <v>135</v>
      </c>
      <c r="C11" s="328" t="s">
        <v>136</v>
      </c>
      <c r="D11" s="328" t="s">
        <v>137</v>
      </c>
      <c r="E11" s="329" t="s">
        <v>138</v>
      </c>
      <c r="F11" s="325"/>
      <c r="G11" s="325"/>
      <c r="H11" s="325"/>
      <c r="I11" s="325"/>
      <c r="J11" s="325"/>
    </row>
    <row r="12" spans="1:10" s="330" customFormat="1" ht="14.1" customHeight="1" x14ac:dyDescent="0.3">
      <c r="A12" s="256">
        <v>1</v>
      </c>
      <c r="B12" s="262" t="str">
        <f>IF(Tartalom!$G$3=1,Nyelv!B205,IF(Tartalom!$G$3=2,Nyelv!C205,IF(Tartalom!$G$3=3,Nyelv!D205,Nyelv!E205)))</f>
        <v>A. Befektetett eszközök (02.+04.+06. sor)</v>
      </c>
      <c r="C12" s="331">
        <f>Import_M!D3</f>
        <v>0</v>
      </c>
      <c r="D12" s="332">
        <f>Import_M!E3</f>
        <v>0</v>
      </c>
      <c r="E12" s="333">
        <f>Import_M!F3</f>
        <v>0</v>
      </c>
      <c r="F12" s="325"/>
      <c r="G12" s="325"/>
      <c r="H12" s="325"/>
      <c r="I12" s="325"/>
      <c r="J12" s="325"/>
    </row>
    <row r="13" spans="1:10" s="330" customFormat="1" ht="14.1" customHeight="1" x14ac:dyDescent="0.3">
      <c r="A13" s="256">
        <v>2</v>
      </c>
      <c r="B13" s="257" t="str">
        <f>IF(Tartalom!$G$3=1,Nyelv!B206,IF(Tartalom!$G$3=2,Nyelv!C206,IF(Tartalom!$G$3=3,Nyelv!D206,Nyelv!E206)))</f>
        <v xml:space="preserve">I. IMMATERIÁLIS JAVAK </v>
      </c>
      <c r="C13" s="334">
        <f>Import_M!D4</f>
        <v>0</v>
      </c>
      <c r="D13" s="335">
        <f>Import_M!E4</f>
        <v>0</v>
      </c>
      <c r="E13" s="336">
        <f>Import_M!F4</f>
        <v>0</v>
      </c>
      <c r="F13" s="325"/>
      <c r="G13" s="325"/>
      <c r="H13" s="325"/>
      <c r="I13" s="325"/>
      <c r="J13" s="325"/>
    </row>
    <row r="14" spans="1:10" s="330" customFormat="1" ht="14.1" customHeight="1" x14ac:dyDescent="0.3">
      <c r="A14" s="256">
        <v>4</v>
      </c>
      <c r="B14" s="257" t="str">
        <f>IF(Tartalom!$G$3=1,Nyelv!B208,IF(Tartalom!$G$3=2,Nyelv!C208,IF(Tartalom!$G$3=3,Nyelv!D208,Nyelv!E208)))</f>
        <v xml:space="preserve">II. TÁRGYI ESZKÖZÖK </v>
      </c>
      <c r="C14" s="334">
        <f>Import_M!D12</f>
        <v>0</v>
      </c>
      <c r="D14" s="335">
        <f>Import_M!E12</f>
        <v>0</v>
      </c>
      <c r="E14" s="336">
        <f>Import_M!F12</f>
        <v>0</v>
      </c>
      <c r="F14" s="325"/>
      <c r="G14" s="325"/>
      <c r="H14" s="325"/>
      <c r="I14" s="325"/>
      <c r="J14" s="325"/>
    </row>
    <row r="15" spans="1:10" s="330" customFormat="1" ht="14.1" customHeight="1" x14ac:dyDescent="0.3">
      <c r="A15" s="256">
        <v>6</v>
      </c>
      <c r="B15" s="257" t="str">
        <f>IF(Tartalom!$G$3=1,Nyelv!B210,IF(Tartalom!$G$3=2,Nyelv!C210,IF(Tartalom!$G$3=3,Nyelv!D210,Nyelv!E210)))</f>
        <v>III. BEFEKTETETT PÉNZÜGYI ESZKÖZÖK</v>
      </c>
      <c r="C15" s="334">
        <f>Import_M!D20</f>
        <v>0</v>
      </c>
      <c r="D15" s="335">
        <f>Import_M!E20</f>
        <v>0</v>
      </c>
      <c r="E15" s="336">
        <f>Import_M!F20</f>
        <v>0</v>
      </c>
      <c r="F15" s="325"/>
      <c r="G15" s="325"/>
      <c r="H15" s="325"/>
      <c r="I15" s="325"/>
      <c r="J15" s="325"/>
    </row>
    <row r="16" spans="1:10" s="330" customFormat="1" ht="14.1" customHeight="1" x14ac:dyDescent="0.3">
      <c r="A16" s="256">
        <v>9</v>
      </c>
      <c r="B16" s="262" t="str">
        <f>IF(Tartalom!$G$3=1,Nyelv!B213,IF(Tartalom!$G$3=2,Nyelv!C213,IF(Tartalom!$G$3=3,Nyelv!D213,Nyelv!E213)))</f>
        <v>B. Forgóeszközök (10.+11.+14.+16. sor)</v>
      </c>
      <c r="C16" s="331">
        <f>Import_M!D31</f>
        <v>0</v>
      </c>
      <c r="D16" s="332">
        <f>Import_M!E31</f>
        <v>0</v>
      </c>
      <c r="E16" s="333">
        <f>Import_M!F31</f>
        <v>0</v>
      </c>
      <c r="F16" s="325"/>
      <c r="G16" s="325"/>
      <c r="H16" s="325"/>
      <c r="I16" s="325"/>
      <c r="J16" s="325"/>
    </row>
    <row r="17" spans="1:10" s="330" customFormat="1" ht="14.1" customHeight="1" x14ac:dyDescent="0.3">
      <c r="A17" s="256">
        <v>10</v>
      </c>
      <c r="B17" s="257" t="str">
        <f>IF(Tartalom!$G$3=1,Nyelv!B214,IF(Tartalom!$G$3=2,Nyelv!C214,IF(Tartalom!$G$3=3,Nyelv!D214,Nyelv!E214)))</f>
        <v xml:space="preserve">I. KÉSZLETEK </v>
      </c>
      <c r="C17" s="334">
        <f>Import_M!D32</f>
        <v>0</v>
      </c>
      <c r="D17" s="335">
        <f>Import_M!E32</f>
        <v>0</v>
      </c>
      <c r="E17" s="336">
        <f>Import_M!F32</f>
        <v>0</v>
      </c>
      <c r="F17" s="325"/>
      <c r="G17" s="325"/>
      <c r="H17" s="325"/>
      <c r="I17" s="325"/>
      <c r="J17" s="325"/>
    </row>
    <row r="18" spans="1:10" s="330" customFormat="1" ht="14.1" customHeight="1" x14ac:dyDescent="0.3">
      <c r="A18" s="256">
        <v>11</v>
      </c>
      <c r="B18" s="257" t="str">
        <f>IF(Tartalom!$G$3=1,Nyelv!B215,IF(Tartalom!$G$3=2,Nyelv!C215,IF(Tartalom!$G$3=3,Nyelv!D215,Nyelv!E215)))</f>
        <v xml:space="preserve">II. KÖVETELÉSEK </v>
      </c>
      <c r="C18" s="334">
        <f>Import_M!D39</f>
        <v>0</v>
      </c>
      <c r="D18" s="335">
        <f>Import_M!E39</f>
        <v>0</v>
      </c>
      <c r="E18" s="336">
        <f>Import_M!F39</f>
        <v>0</v>
      </c>
      <c r="F18" s="325"/>
      <c r="G18" s="325"/>
      <c r="H18" s="325"/>
      <c r="I18" s="325"/>
      <c r="J18" s="325"/>
    </row>
    <row r="19" spans="1:10" s="330" customFormat="1" ht="14.1" customHeight="1" x14ac:dyDescent="0.3">
      <c r="A19" s="256">
        <v>14</v>
      </c>
      <c r="B19" s="257" t="str">
        <f>IF(Tartalom!$G$3=1,Nyelv!B218,IF(Tartalom!$G$3=2,Nyelv!C218,IF(Tartalom!$G$3=3,Nyelv!D218,Nyelv!E218)))</f>
        <v xml:space="preserve">III. ÉRTÉKPAPÍROK </v>
      </c>
      <c r="C19" s="334">
        <f>Import_M!D48</f>
        <v>0</v>
      </c>
      <c r="D19" s="335">
        <f>Import_M!E48</f>
        <v>0</v>
      </c>
      <c r="E19" s="336">
        <f>Import_M!F48</f>
        <v>0</v>
      </c>
      <c r="F19" s="325"/>
      <c r="G19" s="325"/>
      <c r="H19" s="325"/>
      <c r="I19" s="325"/>
      <c r="J19" s="325"/>
    </row>
    <row r="20" spans="1:10" s="330" customFormat="1" ht="14.1" customHeight="1" x14ac:dyDescent="0.3">
      <c r="A20" s="256">
        <v>16</v>
      </c>
      <c r="B20" s="257" t="str">
        <f>IF(Tartalom!$G$3=1,Nyelv!B220,IF(Tartalom!$G$3=2,Nyelv!C220,IF(Tartalom!$G$3=3,Nyelv!D220,Nyelv!E220)))</f>
        <v xml:space="preserve">IV. PÉNZESZKÖZÖK </v>
      </c>
      <c r="C20" s="334">
        <f>Import_M!D55</f>
        <v>0</v>
      </c>
      <c r="D20" s="335">
        <f>Import_M!E55</f>
        <v>0</v>
      </c>
      <c r="E20" s="336">
        <f>Import_M!F55</f>
        <v>0</v>
      </c>
      <c r="F20" s="325"/>
      <c r="G20" s="325"/>
      <c r="H20" s="325"/>
      <c r="I20" s="325"/>
      <c r="J20" s="325"/>
    </row>
    <row r="21" spans="1:10" s="330" customFormat="1" ht="14.1" customHeight="1" x14ac:dyDescent="0.3">
      <c r="A21" s="256">
        <v>17</v>
      </c>
      <c r="B21" s="262" t="str">
        <f>IF(Tartalom!$G$3=1,Nyelv!B221,IF(Tartalom!$G$3=2,Nyelv!C221,IF(Tartalom!$G$3=3,Nyelv!D221,Nyelv!E221)))</f>
        <v xml:space="preserve">C. Aktív időbeli elhatárolások </v>
      </c>
      <c r="C21" s="331">
        <f>Import_M!D58</f>
        <v>0</v>
      </c>
      <c r="D21" s="335">
        <f>Import_M!E58</f>
        <v>0</v>
      </c>
      <c r="E21" s="333">
        <f>Import_M!F58</f>
        <v>0</v>
      </c>
      <c r="F21" s="325"/>
      <c r="G21" s="325"/>
      <c r="H21" s="325"/>
      <c r="I21" s="325"/>
      <c r="J21" s="325"/>
    </row>
    <row r="22" spans="1:10" s="330" customFormat="1" ht="14.1" customHeight="1" x14ac:dyDescent="0.3">
      <c r="A22" s="247">
        <v>18</v>
      </c>
      <c r="B22" s="268" t="str">
        <f>IF(Tartalom!$G$3=1,Nyelv!B222,IF(Tartalom!$G$3=2,Nyelv!C222,IF(Tartalom!$G$3=3,Nyelv!D222,Nyelv!E222)))</f>
        <v>ESZKÖZÖK (AKTÍVÁK) ÖSSZESEN (01.+09.+17. sor)</v>
      </c>
      <c r="C22" s="337">
        <f>Import_M!D62</f>
        <v>0</v>
      </c>
      <c r="D22" s="338">
        <f>Import_M!E62</f>
        <v>0</v>
      </c>
      <c r="E22" s="339">
        <f>Import_M!F62</f>
        <v>0</v>
      </c>
      <c r="F22" s="325"/>
      <c r="G22" s="325"/>
      <c r="H22" s="325"/>
      <c r="I22" s="325"/>
      <c r="J22" s="325"/>
    </row>
    <row r="23" spans="1:10" s="330" customFormat="1" ht="6.75" customHeight="1" x14ac:dyDescent="0.25">
      <c r="A23" s="282"/>
      <c r="B23" s="340"/>
      <c r="C23" s="340"/>
      <c r="D23" s="340"/>
      <c r="E23" s="340"/>
      <c r="F23" s="325"/>
      <c r="G23" s="325"/>
      <c r="H23" s="325"/>
      <c r="I23" s="325"/>
      <c r="J23" s="325"/>
    </row>
    <row r="24" spans="1:10" s="330" customFormat="1" ht="14.1" customHeight="1" x14ac:dyDescent="0.3">
      <c r="A24" s="887" t="str">
        <f>IF(Tartalom!$G$3=1,Nyelv!$B$442,IF(Tartalom!$G$3=2,Nyelv!$C$442,IF(Tartalom!$G$3=3,Nyelv!$D$442,Nyelv!$E$442)))</f>
        <v>Források (passzívák)</v>
      </c>
      <c r="B24" s="887"/>
      <c r="C24" s="340"/>
      <c r="D24" s="340"/>
      <c r="E24" s="340"/>
      <c r="F24" s="325"/>
      <c r="G24" s="325"/>
      <c r="H24" s="325"/>
      <c r="I24" s="325"/>
      <c r="J24" s="325"/>
    </row>
    <row r="25" spans="1:10" s="330" customFormat="1" ht="14.1" customHeight="1" x14ac:dyDescent="0.3">
      <c r="A25" s="341">
        <v>19</v>
      </c>
      <c r="B25" s="342" t="str">
        <f>IF(Tartalom!$G$3=1,Nyelv!B223,IF(Tartalom!$G$3=2,Nyelv!C223,IF(Tartalom!$G$3=3,Nyelv!D223,Nyelv!E223)))</f>
        <v>D. Saját tőke (20.+22.+23.+24.+25.+26.+29. sor)</v>
      </c>
      <c r="C25" s="343">
        <f>Import_M!D63</f>
        <v>0</v>
      </c>
      <c r="D25" s="344">
        <f>Import_M!E63</f>
        <v>0</v>
      </c>
      <c r="E25" s="345">
        <f>Import_M!F63</f>
        <v>0</v>
      </c>
      <c r="F25" s="325"/>
      <c r="G25" s="325"/>
      <c r="H25" s="325"/>
      <c r="I25" s="325"/>
      <c r="J25" s="325"/>
    </row>
    <row r="26" spans="1:10" s="330" customFormat="1" ht="14.1" customHeight="1" x14ac:dyDescent="0.3">
      <c r="A26" s="256">
        <v>20</v>
      </c>
      <c r="B26" s="346" t="str">
        <f>IF(Tartalom!$G$3=1,Nyelv!B224,IF(Tartalom!$G$3=2,Nyelv!C224,IF(Tartalom!$G$3=3,Nyelv!D224,Nyelv!E224)))</f>
        <v>I. JEGYZETT TŐKE</v>
      </c>
      <c r="C26" s="347">
        <f>Import_M!D64</f>
        <v>0</v>
      </c>
      <c r="D26" s="348">
        <f>Import_M!E64</f>
        <v>0</v>
      </c>
      <c r="E26" s="349">
        <f>Import_M!F64</f>
        <v>0</v>
      </c>
      <c r="F26" s="325"/>
      <c r="G26" s="325"/>
      <c r="H26" s="325"/>
      <c r="I26" s="325"/>
      <c r="J26" s="325"/>
    </row>
    <row r="27" spans="1:10" s="330" customFormat="1" ht="14.1" customHeight="1" x14ac:dyDescent="0.3">
      <c r="A27" s="256">
        <v>22</v>
      </c>
      <c r="B27" s="346" t="str">
        <f>IF(Tartalom!$G$3=1,Nyelv!B228,IF(Tartalom!$G$3=2,Nyelv!C228,IF(Tartalom!$G$3=3,Nyelv!D228,Nyelv!E228)))</f>
        <v>II. JEGYZETT, DE MÉG BE NEM FIZETETT TŐKE (-)</v>
      </c>
      <c r="C27" s="348">
        <f>Import_M!D66</f>
        <v>0</v>
      </c>
      <c r="D27" s="348">
        <f>Import_M!E66</f>
        <v>0</v>
      </c>
      <c r="E27" s="350">
        <f>Import_M!F66</f>
        <v>0</v>
      </c>
      <c r="F27" s="325"/>
      <c r="G27" s="325"/>
      <c r="H27" s="325"/>
      <c r="I27" s="325"/>
      <c r="J27" s="325"/>
    </row>
    <row r="28" spans="1:10" s="330" customFormat="1" ht="14.1" customHeight="1" x14ac:dyDescent="0.3">
      <c r="A28" s="256">
        <v>23</v>
      </c>
      <c r="B28" s="346" t="str">
        <f>IF(Tartalom!$G$3=1,Nyelv!B229,IF(Tartalom!$G$3=2,Nyelv!C229,IF(Tartalom!$G$3=3,Nyelv!D229,Nyelv!E229)))</f>
        <v>III. TŐKETARTALÉK</v>
      </c>
      <c r="C28" s="347">
        <f>Import_M!D67</f>
        <v>0</v>
      </c>
      <c r="D28" s="348">
        <f>Import_M!E67</f>
        <v>0</v>
      </c>
      <c r="E28" s="349">
        <f>Import_M!F67</f>
        <v>0</v>
      </c>
      <c r="F28" s="325"/>
      <c r="G28" s="325"/>
      <c r="H28" s="325"/>
      <c r="I28" s="325"/>
      <c r="J28" s="325"/>
    </row>
    <row r="29" spans="1:10" s="330" customFormat="1" ht="14.1" customHeight="1" x14ac:dyDescent="0.3">
      <c r="A29" s="256">
        <v>24</v>
      </c>
      <c r="B29" s="346" t="str">
        <f>IF(Tartalom!$G$3=1,Nyelv!B230,IF(Tartalom!$G$3=2,Nyelv!C230,IF(Tartalom!$G$3=3,Nyelv!D230,Nyelv!E230)))</f>
        <v>IV. EREDMÉNYTARTALÉK</v>
      </c>
      <c r="C29" s="347">
        <f>Import_M!D68</f>
        <v>0</v>
      </c>
      <c r="D29" s="348">
        <f>Import_M!E68</f>
        <v>0</v>
      </c>
      <c r="E29" s="349">
        <f>Import_M!F68</f>
        <v>0</v>
      </c>
      <c r="F29" s="325"/>
      <c r="G29" s="325"/>
      <c r="H29" s="325"/>
      <c r="I29" s="325"/>
      <c r="J29" s="325"/>
    </row>
    <row r="30" spans="1:10" s="330" customFormat="1" ht="14.1" customHeight="1" x14ac:dyDescent="0.3">
      <c r="A30" s="256">
        <v>25</v>
      </c>
      <c r="B30" s="346" t="str">
        <f>IF(Tartalom!$G$3=1,Nyelv!B231,IF(Tartalom!$G$3=2,Nyelv!C231,IF(Tartalom!$G$3=3,Nyelv!D231,Nyelv!E231)))</f>
        <v>V.  LEKÖTÖTT TARTALÉK</v>
      </c>
      <c r="C30" s="347">
        <f>Import_M!D69</f>
        <v>0</v>
      </c>
      <c r="D30" s="348">
        <f>Import_M!E69</f>
        <v>0</v>
      </c>
      <c r="E30" s="349">
        <f>Import_M!F69</f>
        <v>0</v>
      </c>
      <c r="F30" s="325"/>
      <c r="G30" s="325"/>
      <c r="H30" s="325"/>
      <c r="I30" s="325"/>
      <c r="J30" s="325"/>
    </row>
    <row r="31" spans="1:10" s="330" customFormat="1" ht="14.1" customHeight="1" x14ac:dyDescent="0.3">
      <c r="A31" s="256">
        <v>26</v>
      </c>
      <c r="B31" s="346" t="str">
        <f>IF(Tartalom!$G$3=1,Nyelv!B232,IF(Tartalom!$G$3=2,Nyelv!C232,IF(Tartalom!$G$3=3,Nyelv!D232,Nyelv!E232)))</f>
        <v>VI. ÉRTÉKELÉSI TARTALÉK</v>
      </c>
      <c r="C31" s="348">
        <f>Import_M!D70</f>
        <v>0</v>
      </c>
      <c r="D31" s="348">
        <f>Import_M!E70</f>
        <v>0</v>
      </c>
      <c r="E31" s="350">
        <f>Import_M!F70</f>
        <v>0</v>
      </c>
      <c r="F31" s="325"/>
      <c r="G31" s="325"/>
      <c r="H31" s="325"/>
      <c r="I31" s="325"/>
      <c r="J31" s="325"/>
    </row>
    <row r="32" spans="1:10" s="330" customFormat="1" ht="14.1" customHeight="1" x14ac:dyDescent="0.3">
      <c r="A32" s="256">
        <v>29</v>
      </c>
      <c r="B32" s="346" t="str">
        <f>IF(Tartalom!$G$3=1,Nyelv!B235,IF(Tartalom!$G$3=2,Nyelv!C235,IF(Tartalom!$G$3=3,Nyelv!D235,Nyelv!E235)))</f>
        <v>VII. ADÓZOTT EREDMÉNY</v>
      </c>
      <c r="C32" s="347">
        <f>Import_M!D73</f>
        <v>0</v>
      </c>
      <c r="D32" s="348">
        <f>Import_M!E73</f>
        <v>0</v>
      </c>
      <c r="E32" s="349">
        <f>Import_M!F73</f>
        <v>0</v>
      </c>
      <c r="F32" s="325"/>
      <c r="G32" s="325"/>
      <c r="H32" s="325"/>
      <c r="I32" s="325"/>
      <c r="J32" s="325"/>
    </row>
    <row r="33" spans="1:10" s="330" customFormat="1" ht="14.1" customHeight="1" x14ac:dyDescent="0.3">
      <c r="A33" s="256">
        <v>30</v>
      </c>
      <c r="B33" s="351" t="str">
        <f>IF(Tartalom!$G$3=1,Nyelv!B236,IF(Tartalom!$G$3=2,Nyelv!C236,IF(Tartalom!$G$3=3,Nyelv!D236,Nyelv!E236)))</f>
        <v xml:space="preserve">E. Céltartalékok </v>
      </c>
      <c r="C33" s="352">
        <f>Import_M!D74</f>
        <v>0</v>
      </c>
      <c r="D33" s="352">
        <f>Import_M!E74</f>
        <v>0</v>
      </c>
      <c r="E33" s="353">
        <f>Import_M!F74</f>
        <v>0</v>
      </c>
      <c r="F33" s="325"/>
      <c r="G33" s="325"/>
      <c r="H33" s="325"/>
      <c r="I33" s="325"/>
      <c r="J33" s="325"/>
    </row>
    <row r="34" spans="1:10" s="330" customFormat="1" ht="14.1" customHeight="1" x14ac:dyDescent="0.3">
      <c r="A34" s="256">
        <v>31</v>
      </c>
      <c r="B34" s="351" t="str">
        <f>IF(Tartalom!$G$3=1,Nyelv!B237,IF(Tartalom!$G$3=2,Nyelv!C237,IF(Tartalom!$G$3=3,Nyelv!D237,Nyelv!E237)))</f>
        <v>F. Kötelezettségek (32.+33.+34. sor)</v>
      </c>
      <c r="C34" s="347">
        <f>Import_M!D78</f>
        <v>0</v>
      </c>
      <c r="D34" s="348">
        <f>Import_M!E78</f>
        <v>0</v>
      </c>
      <c r="E34" s="349">
        <f>Import_M!F78</f>
        <v>0</v>
      </c>
      <c r="F34" s="325"/>
      <c r="G34" s="325"/>
      <c r="H34" s="325"/>
      <c r="I34" s="325"/>
      <c r="J34" s="325"/>
    </row>
    <row r="35" spans="1:10" s="330" customFormat="1" ht="14.1" customHeight="1" x14ac:dyDescent="0.3">
      <c r="A35" s="256">
        <v>32</v>
      </c>
      <c r="B35" s="346" t="str">
        <f>IF(Tartalom!$G$3=1,Nyelv!B238,IF(Tartalom!$G$3=2,Nyelv!C238,IF(Tartalom!$G$3=3,Nyelv!D238,Nyelv!E238)))</f>
        <v xml:space="preserve">I. HÁTRASOROLT KÖTELEZETTSÉGEK </v>
      </c>
      <c r="C35" s="352">
        <f>Import_M!D79</f>
        <v>0</v>
      </c>
      <c r="D35" s="348">
        <f>Import_M!E79</f>
        <v>0</v>
      </c>
      <c r="E35" s="353">
        <f>Import_M!F79</f>
        <v>0</v>
      </c>
      <c r="F35" s="325"/>
      <c r="G35" s="325"/>
      <c r="H35" s="325"/>
      <c r="I35" s="325"/>
      <c r="J35" s="325"/>
    </row>
    <row r="36" spans="1:10" s="330" customFormat="1" ht="14.1" customHeight="1" x14ac:dyDescent="0.3">
      <c r="A36" s="256">
        <v>33</v>
      </c>
      <c r="B36" s="346" t="str">
        <f>IF(Tartalom!$G$3=1,Nyelv!B239,IF(Tartalom!$G$3=2,Nyelv!C239,IF(Tartalom!$G$3=3,Nyelv!D239,Nyelv!E239)))</f>
        <v>II. HOSSZÚ LEJÁRATÚ KÖTELEZETTSÉGEK</v>
      </c>
      <c r="C36" s="354">
        <f>Import_M!D84</f>
        <v>0</v>
      </c>
      <c r="D36" s="348">
        <f>Import_M!E84</f>
        <v>0</v>
      </c>
      <c r="E36" s="355">
        <f>Import_M!F84</f>
        <v>0</v>
      </c>
      <c r="F36" s="325"/>
      <c r="G36" s="325"/>
      <c r="H36" s="325"/>
      <c r="I36" s="325"/>
      <c r="J36" s="325"/>
    </row>
    <row r="37" spans="1:10" s="330" customFormat="1" ht="14.1" customHeight="1" x14ac:dyDescent="0.3">
      <c r="A37" s="256">
        <v>34</v>
      </c>
      <c r="B37" s="346" t="str">
        <f>IF(Tartalom!$G$3=1,Nyelv!B240,IF(Tartalom!$G$3=2,Nyelv!C240,IF(Tartalom!$G$3=3,Nyelv!D240,Nyelv!E240)))</f>
        <v xml:space="preserve">III. RÖVID LEJÁRATÚ KÖTELEZETTSÉGEK </v>
      </c>
      <c r="C37" s="347">
        <f>Import_M!D94</f>
        <v>0</v>
      </c>
      <c r="D37" s="348">
        <f>Import_M!E94</f>
        <v>0</v>
      </c>
      <c r="E37" s="349">
        <f>Import_M!F94</f>
        <v>0</v>
      </c>
      <c r="F37" s="325"/>
      <c r="G37" s="325"/>
      <c r="H37" s="325"/>
      <c r="I37" s="325"/>
      <c r="J37" s="325"/>
    </row>
    <row r="38" spans="1:10" s="330" customFormat="1" ht="14.1" customHeight="1" x14ac:dyDescent="0.3">
      <c r="A38" s="256">
        <v>37</v>
      </c>
      <c r="B38" s="351" t="str">
        <f>IF(Tartalom!$G$3=1,Nyelv!B243,IF(Tartalom!$G$3=2,Nyelv!C243,IF(Tartalom!$G$3=3,Nyelv!D243,Nyelv!E243)))</f>
        <v xml:space="preserve">G. Passzívák időbeli elhatárolások </v>
      </c>
      <c r="C38" s="354">
        <f>Import_M!D107</f>
        <v>0</v>
      </c>
      <c r="D38" s="348">
        <f>Import_M!E107</f>
        <v>0</v>
      </c>
      <c r="E38" s="355">
        <f>Import_M!F107</f>
        <v>0</v>
      </c>
      <c r="F38" s="325"/>
      <c r="G38" s="325"/>
      <c r="H38" s="325"/>
      <c r="I38" s="325"/>
      <c r="J38" s="325"/>
    </row>
    <row r="39" spans="1:10" s="330" customFormat="1" ht="14.1" customHeight="1" x14ac:dyDescent="0.3">
      <c r="A39" s="247">
        <v>38</v>
      </c>
      <c r="B39" s="356" t="str">
        <f>IF(Tartalom!$G$3=1,Nyelv!B244,IF(Tartalom!$G$3=2,Nyelv!C244,IF(Tartalom!$G$3=3,Nyelv!D244,Nyelv!E244)))</f>
        <v>FORRÁSOK (PASSZÍVÁK) ÖSSZESEN (19.+30.+31+37. sor)</v>
      </c>
      <c r="C39" s="357">
        <f>Import_M!D111</f>
        <v>0</v>
      </c>
      <c r="D39" s="358">
        <f>Import_M!E111</f>
        <v>0</v>
      </c>
      <c r="E39" s="359">
        <f>Import_M!F111</f>
        <v>0</v>
      </c>
      <c r="F39" s="325"/>
      <c r="G39" s="325"/>
      <c r="H39" s="325"/>
      <c r="I39" s="325"/>
      <c r="J39" s="325"/>
    </row>
    <row r="40" spans="1:10" ht="12.75" customHeight="1" x14ac:dyDescent="0.3">
      <c r="A40" s="171"/>
      <c r="B40" s="171"/>
      <c r="C40" s="171"/>
      <c r="D40" s="171"/>
      <c r="E40" s="171"/>
      <c r="F40" s="325"/>
      <c r="G40" s="325"/>
      <c r="H40" s="325"/>
      <c r="I40" s="325"/>
      <c r="J40" s="325"/>
    </row>
    <row r="41" spans="1:10" s="286" customFormat="1" ht="19.5" customHeight="1" x14ac:dyDescent="0.3">
      <c r="A41" s="174" t="str">
        <f>IF(Tartalom!$G$3=1,Nyelv!B429,IF(Tartalom!$G$3=2,Nyelv!C429,IF(Tartalom!$G$3=3,Nyelv!D429,Nyelv!E429)))</f>
        <v xml:space="preserve">,  </v>
      </c>
      <c r="B41" s="174"/>
      <c r="C41" s="235"/>
      <c r="D41" s="235"/>
      <c r="E41" s="175"/>
      <c r="G41" s="325"/>
      <c r="H41" s="325"/>
      <c r="I41" s="325"/>
    </row>
    <row r="42" spans="1:10" s="286" customFormat="1" ht="19.5" customHeight="1" x14ac:dyDescent="0.3">
      <c r="A42" s="171"/>
      <c r="B42" s="171"/>
      <c r="C42" s="287"/>
      <c r="D42" s="177" t="str">
        <f>IF(Tartalom!$G$3=1,Nyelv!B427,IF(Tartalom!$G$3=2,Nyelv!C427,IF(Tartalom!$G$3=3,Nyelv!D427,Nyelv!E427)))</f>
        <v>a vállalkozás vezetője</v>
      </c>
      <c r="E42" s="177"/>
      <c r="G42" s="325"/>
      <c r="H42" s="325"/>
      <c r="I42" s="325"/>
    </row>
    <row r="43" spans="1:10" s="286" customFormat="1" ht="19.5" customHeight="1" x14ac:dyDescent="0.3">
      <c r="A43" s="171"/>
      <c r="B43" s="171"/>
      <c r="C43" s="287"/>
      <c r="D43" s="178" t="str">
        <f>IF(Tartalom!$G$3=1,Nyelv!B428,IF(Tartalom!$G$3=2,Nyelv!C428,IF(Tartalom!$G$3=3,Nyelv!D428,Nyelv!E428)))</f>
        <v>(képviselője)</v>
      </c>
      <c r="E43" s="178"/>
      <c r="G43" s="325"/>
      <c r="H43" s="325"/>
      <c r="I43" s="325"/>
    </row>
    <row r="44" spans="1:10" ht="12.75" customHeight="1" x14ac:dyDescent="0.3">
      <c r="A44" s="360"/>
      <c r="B44" s="360"/>
      <c r="C44" s="360"/>
      <c r="D44" s="360"/>
      <c r="E44" s="360"/>
      <c r="G44" s="325"/>
      <c r="H44" s="325"/>
      <c r="I44" s="325"/>
    </row>
    <row r="45" spans="1:10" ht="15.6" x14ac:dyDescent="0.3">
      <c r="A45" s="360"/>
      <c r="B45" s="360"/>
      <c r="C45" s="360"/>
      <c r="D45" s="360"/>
      <c r="E45" s="360"/>
      <c r="G45" s="325"/>
      <c r="H45" s="325"/>
      <c r="I45" s="325"/>
    </row>
    <row r="46" spans="1:10" ht="15.6" x14ac:dyDescent="0.3">
      <c r="A46" s="360"/>
      <c r="B46" s="360"/>
      <c r="C46" s="360"/>
      <c r="D46" s="360"/>
      <c r="E46" s="360"/>
      <c r="G46" s="325"/>
      <c r="H46" s="325"/>
      <c r="I46" s="325"/>
    </row>
    <row r="47" spans="1:10" ht="15.6" x14ac:dyDescent="0.3">
      <c r="A47" s="360"/>
      <c r="B47" s="360"/>
      <c r="C47" s="360"/>
      <c r="D47" s="360"/>
      <c r="E47" s="360"/>
      <c r="G47" s="325"/>
      <c r="H47" s="325"/>
      <c r="I47" s="325"/>
    </row>
    <row r="48" spans="1:10" ht="15.6" x14ac:dyDescent="0.3">
      <c r="A48" s="360"/>
      <c r="B48" s="360"/>
      <c r="C48" s="360"/>
      <c r="D48" s="360"/>
      <c r="E48" s="360"/>
      <c r="G48" s="325"/>
      <c r="H48" s="325"/>
      <c r="I48" s="325"/>
    </row>
    <row r="49" spans="1:9" ht="15.6" x14ac:dyDescent="0.3">
      <c r="A49" s="360"/>
      <c r="B49" s="360"/>
      <c r="C49" s="360"/>
      <c r="D49" s="360"/>
      <c r="E49" s="360"/>
      <c r="G49" s="325"/>
      <c r="H49" s="325"/>
      <c r="I49" s="325"/>
    </row>
    <row r="50" spans="1:9" ht="15.6" x14ac:dyDescent="0.3">
      <c r="A50" s="360"/>
      <c r="B50" s="360"/>
      <c r="C50" s="360"/>
      <c r="D50" s="360"/>
      <c r="E50" s="360"/>
      <c r="G50" s="325"/>
      <c r="H50" s="325"/>
      <c r="I50" s="325"/>
    </row>
    <row r="51" spans="1:9" ht="15.6" x14ac:dyDescent="0.3">
      <c r="A51" s="360"/>
      <c r="B51" s="360"/>
      <c r="C51" s="360"/>
      <c r="D51" s="360"/>
      <c r="E51" s="360"/>
      <c r="G51" s="325"/>
      <c r="H51" s="325"/>
      <c r="I51" s="325"/>
    </row>
    <row r="52" spans="1:9" ht="15.6" x14ac:dyDescent="0.3">
      <c r="A52" s="360"/>
      <c r="B52" s="360"/>
      <c r="C52" s="360"/>
      <c r="D52" s="360"/>
      <c r="E52" s="360"/>
      <c r="G52" s="325"/>
      <c r="H52" s="325"/>
      <c r="I52" s="325"/>
    </row>
    <row r="53" spans="1:9" ht="15.6" x14ac:dyDescent="0.3">
      <c r="A53" s="360"/>
      <c r="B53" s="360"/>
      <c r="C53" s="360"/>
      <c r="D53" s="360"/>
      <c r="E53" s="360"/>
      <c r="G53" s="325"/>
      <c r="H53" s="325"/>
      <c r="I53" s="325"/>
    </row>
    <row r="54" spans="1:9" ht="15.6" x14ac:dyDescent="0.3">
      <c r="A54" s="360"/>
      <c r="B54" s="360"/>
      <c r="C54" s="360"/>
      <c r="D54" s="360"/>
      <c r="E54" s="360"/>
      <c r="G54" s="325"/>
      <c r="H54" s="325"/>
      <c r="I54" s="325"/>
    </row>
    <row r="55" spans="1:9" ht="15.6" x14ac:dyDescent="0.3">
      <c r="A55" s="360"/>
      <c r="B55" s="360"/>
      <c r="C55" s="360"/>
      <c r="D55" s="360"/>
      <c r="E55" s="360"/>
      <c r="G55" s="325"/>
      <c r="H55" s="325"/>
      <c r="I55" s="325"/>
    </row>
    <row r="56" spans="1:9" ht="15.6" x14ac:dyDescent="0.3">
      <c r="A56" s="360"/>
      <c r="B56" s="360"/>
      <c r="C56" s="360"/>
      <c r="D56" s="360"/>
      <c r="E56" s="360"/>
      <c r="G56" s="325"/>
      <c r="H56" s="325"/>
      <c r="I56" s="325"/>
    </row>
    <row r="57" spans="1:9" ht="15.6" x14ac:dyDescent="0.3">
      <c r="A57" s="360"/>
      <c r="B57" s="360"/>
      <c r="C57" s="360"/>
      <c r="D57" s="360"/>
      <c r="E57" s="360"/>
      <c r="G57" s="325"/>
      <c r="H57" s="325"/>
      <c r="I57" s="325"/>
    </row>
    <row r="58" spans="1:9" ht="15.6" x14ac:dyDescent="0.3">
      <c r="A58" s="360"/>
      <c r="B58" s="360"/>
      <c r="C58" s="360"/>
      <c r="D58" s="360"/>
      <c r="E58" s="360"/>
      <c r="G58" s="325"/>
      <c r="H58" s="325"/>
      <c r="I58" s="325"/>
    </row>
    <row r="59" spans="1:9" ht="15.6" x14ac:dyDescent="0.3">
      <c r="A59" s="360"/>
      <c r="B59" s="360"/>
      <c r="C59" s="360"/>
      <c r="D59" s="360"/>
      <c r="E59" s="360"/>
      <c r="G59" s="325"/>
      <c r="H59" s="325"/>
      <c r="I59" s="325"/>
    </row>
    <row r="60" spans="1:9" ht="15.6" x14ac:dyDescent="0.3">
      <c r="A60" s="360"/>
      <c r="B60" s="360"/>
      <c r="C60" s="360"/>
      <c r="D60" s="360"/>
      <c r="E60" s="360"/>
      <c r="G60" s="325"/>
      <c r="H60" s="325"/>
      <c r="I60" s="325"/>
    </row>
    <row r="61" spans="1:9" ht="15.6" x14ac:dyDescent="0.3">
      <c r="A61" s="360"/>
      <c r="B61" s="360"/>
      <c r="C61" s="360"/>
      <c r="D61" s="360"/>
      <c r="E61" s="360"/>
      <c r="G61" s="325"/>
      <c r="H61" s="325"/>
      <c r="I61" s="325"/>
    </row>
    <row r="62" spans="1:9" ht="15.6" x14ac:dyDescent="0.3">
      <c r="A62" s="360"/>
      <c r="B62" s="360"/>
      <c r="C62" s="360"/>
      <c r="D62" s="360"/>
      <c r="E62" s="360"/>
      <c r="G62" s="325"/>
      <c r="H62" s="325"/>
      <c r="I62" s="325"/>
    </row>
    <row r="63" spans="1:9" ht="15.6" x14ac:dyDescent="0.3">
      <c r="A63" s="360"/>
      <c r="B63" s="360"/>
      <c r="C63" s="360"/>
      <c r="D63" s="360"/>
      <c r="E63" s="360"/>
      <c r="G63" s="325"/>
      <c r="H63" s="325"/>
      <c r="I63" s="325"/>
    </row>
    <row r="64" spans="1:9" ht="15.6" x14ac:dyDescent="0.3">
      <c r="A64" s="360"/>
      <c r="B64" s="360"/>
      <c r="C64" s="360"/>
      <c r="D64" s="360"/>
      <c r="E64" s="360"/>
      <c r="G64" s="325"/>
      <c r="H64" s="325"/>
      <c r="I64" s="325"/>
    </row>
    <row r="65" spans="1:9" ht="15.6" x14ac:dyDescent="0.3">
      <c r="A65" s="360"/>
      <c r="B65" s="360"/>
      <c r="C65" s="360"/>
      <c r="D65" s="360"/>
      <c r="E65" s="360"/>
      <c r="G65" s="325"/>
      <c r="H65" s="325"/>
      <c r="I65" s="325"/>
    </row>
    <row r="66" spans="1:9" ht="15.6" x14ac:dyDescent="0.3">
      <c r="A66" s="360"/>
      <c r="B66" s="360"/>
      <c r="C66" s="360"/>
      <c r="D66" s="360"/>
      <c r="E66" s="360"/>
      <c r="G66" s="325"/>
      <c r="H66" s="325"/>
      <c r="I66" s="325"/>
    </row>
    <row r="67" spans="1:9" ht="15.6" x14ac:dyDescent="0.3">
      <c r="A67" s="360"/>
      <c r="B67" s="360"/>
      <c r="C67" s="360"/>
      <c r="D67" s="360"/>
      <c r="E67" s="360"/>
      <c r="G67" s="325"/>
      <c r="H67" s="325"/>
      <c r="I67" s="325"/>
    </row>
    <row r="68" spans="1:9" ht="15.6" x14ac:dyDescent="0.3">
      <c r="A68" s="360"/>
      <c r="B68" s="360"/>
      <c r="C68" s="360"/>
      <c r="D68" s="360"/>
      <c r="E68" s="360"/>
      <c r="G68" s="325"/>
      <c r="H68" s="325"/>
      <c r="I68" s="325"/>
    </row>
    <row r="69" spans="1:9" ht="15.6" x14ac:dyDescent="0.3">
      <c r="A69" s="360"/>
      <c r="B69" s="360"/>
      <c r="C69" s="360"/>
      <c r="D69" s="360"/>
      <c r="E69" s="360"/>
      <c r="G69" s="325"/>
      <c r="H69" s="325"/>
      <c r="I69" s="325"/>
    </row>
    <row r="70" spans="1:9" ht="15.6" x14ac:dyDescent="0.3">
      <c r="A70" s="360"/>
      <c r="B70" s="360"/>
      <c r="C70" s="360"/>
      <c r="D70" s="360"/>
      <c r="E70" s="360"/>
      <c r="G70" s="325"/>
      <c r="H70" s="325"/>
      <c r="I70" s="325"/>
    </row>
    <row r="71" spans="1:9" ht="15.6" x14ac:dyDescent="0.3">
      <c r="A71" s="360"/>
      <c r="B71" s="360"/>
      <c r="C71" s="360"/>
      <c r="D71" s="360"/>
      <c r="E71" s="360"/>
      <c r="G71" s="325"/>
      <c r="H71" s="325"/>
      <c r="I71" s="325"/>
    </row>
    <row r="72" spans="1:9" ht="15.6" x14ac:dyDescent="0.3">
      <c r="A72" s="360"/>
      <c r="B72" s="360"/>
      <c r="C72" s="360"/>
      <c r="D72" s="360"/>
      <c r="E72" s="360"/>
      <c r="G72" s="325"/>
      <c r="H72" s="325"/>
      <c r="I72" s="325"/>
    </row>
    <row r="73" spans="1:9" ht="15.6" x14ac:dyDescent="0.3">
      <c r="A73" s="360"/>
      <c r="B73" s="360"/>
      <c r="C73" s="360"/>
      <c r="D73" s="360"/>
      <c r="E73" s="360"/>
      <c r="G73" s="325"/>
      <c r="H73" s="325"/>
      <c r="I73" s="325"/>
    </row>
    <row r="74" spans="1:9" ht="15.6" x14ac:dyDescent="0.3">
      <c r="A74" s="360"/>
      <c r="B74" s="360"/>
      <c r="C74" s="360"/>
      <c r="D74" s="360"/>
      <c r="E74" s="360"/>
      <c r="G74" s="325"/>
      <c r="H74" s="325"/>
      <c r="I74" s="325"/>
    </row>
    <row r="75" spans="1:9" ht="15.6" x14ac:dyDescent="0.3">
      <c r="A75" s="360"/>
      <c r="B75" s="360"/>
      <c r="C75" s="360"/>
      <c r="D75" s="360"/>
      <c r="E75" s="360"/>
      <c r="G75" s="325"/>
      <c r="H75" s="325"/>
      <c r="I75" s="325"/>
    </row>
    <row r="76" spans="1:9" ht="15.6" x14ac:dyDescent="0.3">
      <c r="A76" s="360"/>
      <c r="B76" s="360"/>
      <c r="C76" s="360"/>
      <c r="D76" s="360"/>
      <c r="E76" s="360"/>
      <c r="G76" s="325"/>
      <c r="H76" s="325"/>
      <c r="I76" s="325"/>
    </row>
    <row r="77" spans="1:9" ht="15.6" x14ac:dyDescent="0.3">
      <c r="A77" s="360"/>
      <c r="B77" s="360"/>
      <c r="C77" s="360"/>
      <c r="D77" s="360"/>
      <c r="E77" s="360"/>
      <c r="G77" s="325"/>
      <c r="H77" s="325"/>
      <c r="I77" s="325"/>
    </row>
    <row r="78" spans="1:9" ht="15.6" x14ac:dyDescent="0.3">
      <c r="A78" s="360"/>
      <c r="B78" s="360"/>
      <c r="C78" s="360"/>
      <c r="D78" s="360"/>
      <c r="E78" s="360"/>
      <c r="G78" s="325"/>
      <c r="H78" s="325"/>
      <c r="I78" s="325"/>
    </row>
    <row r="79" spans="1:9" ht="15.6" x14ac:dyDescent="0.3">
      <c r="A79" s="360"/>
      <c r="B79" s="360"/>
      <c r="C79" s="360"/>
      <c r="D79" s="360"/>
      <c r="E79" s="360"/>
      <c r="G79" s="325"/>
      <c r="H79" s="325"/>
      <c r="I79" s="325"/>
    </row>
    <row r="80" spans="1:9" ht="15.6" x14ac:dyDescent="0.3">
      <c r="A80" s="360"/>
      <c r="B80" s="360"/>
      <c r="C80" s="360"/>
      <c r="D80" s="360"/>
      <c r="E80" s="360"/>
      <c r="G80" s="325"/>
      <c r="H80" s="325"/>
      <c r="I80" s="325"/>
    </row>
    <row r="81" spans="1:9" ht="15.6" x14ac:dyDescent="0.3">
      <c r="A81" s="360"/>
      <c r="B81" s="360"/>
      <c r="C81" s="360"/>
      <c r="D81" s="360"/>
      <c r="E81" s="360"/>
      <c r="G81" s="325"/>
      <c r="H81" s="325"/>
      <c r="I81" s="325"/>
    </row>
    <row r="82" spans="1:9" ht="15.6" x14ac:dyDescent="0.3">
      <c r="A82" s="360"/>
      <c r="B82" s="360"/>
      <c r="C82" s="360"/>
      <c r="D82" s="360"/>
      <c r="E82" s="360"/>
      <c r="G82" s="325"/>
      <c r="H82" s="325"/>
      <c r="I82" s="325"/>
    </row>
    <row r="83" spans="1:9" ht="15.6" x14ac:dyDescent="0.3">
      <c r="A83" s="360"/>
      <c r="B83" s="360"/>
      <c r="C83" s="360"/>
      <c r="D83" s="360"/>
      <c r="E83" s="360"/>
      <c r="G83" s="325"/>
      <c r="H83" s="325"/>
      <c r="I83" s="325"/>
    </row>
    <row r="84" spans="1:9" ht="15.6" x14ac:dyDescent="0.3">
      <c r="A84" s="360"/>
      <c r="B84" s="360"/>
      <c r="C84" s="360"/>
      <c r="D84" s="360"/>
      <c r="E84" s="360"/>
      <c r="G84" s="325"/>
      <c r="H84" s="325"/>
      <c r="I84" s="325"/>
    </row>
    <row r="85" spans="1:9" ht="15.6" x14ac:dyDescent="0.3">
      <c r="A85" s="360"/>
      <c r="B85" s="360"/>
      <c r="C85" s="360"/>
      <c r="D85" s="360"/>
      <c r="E85" s="360"/>
      <c r="G85" s="325"/>
      <c r="H85" s="325"/>
      <c r="I85" s="325"/>
    </row>
    <row r="86" spans="1:9" ht="15.6" x14ac:dyDescent="0.3">
      <c r="A86" s="360"/>
      <c r="B86" s="360"/>
      <c r="C86" s="360"/>
      <c r="D86" s="360"/>
      <c r="E86" s="360"/>
      <c r="G86" s="325"/>
      <c r="H86" s="325"/>
      <c r="I86" s="325"/>
    </row>
    <row r="87" spans="1:9" ht="15.6" x14ac:dyDescent="0.3">
      <c r="A87" s="360"/>
      <c r="B87" s="360"/>
      <c r="C87" s="360"/>
      <c r="D87" s="360"/>
      <c r="E87" s="360"/>
      <c r="G87" s="325"/>
      <c r="H87" s="325"/>
      <c r="I87" s="325"/>
    </row>
    <row r="88" spans="1:9" ht="15.6" x14ac:dyDescent="0.3">
      <c r="A88" s="360"/>
      <c r="B88" s="360"/>
      <c r="C88" s="360"/>
      <c r="D88" s="360"/>
      <c r="E88" s="360"/>
      <c r="G88" s="325"/>
      <c r="H88" s="325"/>
      <c r="I88" s="325"/>
    </row>
    <row r="89" spans="1:9" ht="15.6" x14ac:dyDescent="0.3">
      <c r="A89" s="360"/>
      <c r="B89" s="360"/>
      <c r="C89" s="360"/>
      <c r="D89" s="360"/>
      <c r="E89" s="360"/>
      <c r="G89" s="325"/>
      <c r="H89" s="325"/>
      <c r="I89" s="325"/>
    </row>
    <row r="90" spans="1:9" ht="15.6" x14ac:dyDescent="0.3">
      <c r="A90" s="360"/>
      <c r="B90" s="360"/>
      <c r="C90" s="360"/>
      <c r="D90" s="360"/>
      <c r="E90" s="360"/>
      <c r="G90" s="325"/>
      <c r="H90" s="325"/>
      <c r="I90" s="325"/>
    </row>
    <row r="91" spans="1:9" ht="15.6" x14ac:dyDescent="0.3">
      <c r="A91" s="360"/>
      <c r="B91" s="360"/>
      <c r="C91" s="360"/>
      <c r="D91" s="360"/>
      <c r="E91" s="360"/>
      <c r="G91" s="325"/>
      <c r="H91" s="325"/>
      <c r="I91" s="325"/>
    </row>
    <row r="92" spans="1:9" ht="15.6" x14ac:dyDescent="0.3">
      <c r="A92" s="360"/>
      <c r="B92" s="360"/>
      <c r="C92" s="360"/>
      <c r="D92" s="360"/>
      <c r="E92" s="360"/>
      <c r="G92" s="325"/>
      <c r="H92" s="325"/>
      <c r="I92" s="325"/>
    </row>
    <row r="93" spans="1:9" ht="15.6" x14ac:dyDescent="0.3">
      <c r="A93" s="360"/>
      <c r="B93" s="360"/>
      <c r="C93" s="360"/>
      <c r="D93" s="360"/>
      <c r="E93" s="360"/>
      <c r="G93" s="325"/>
      <c r="H93" s="325"/>
      <c r="I93" s="325"/>
    </row>
    <row r="94" spans="1:9" ht="15.6" x14ac:dyDescent="0.3">
      <c r="A94" s="360"/>
      <c r="B94" s="360"/>
      <c r="C94" s="360"/>
      <c r="D94" s="360"/>
      <c r="E94" s="360"/>
      <c r="G94" s="325"/>
      <c r="H94" s="325"/>
      <c r="I94" s="325"/>
    </row>
    <row r="95" spans="1:9" ht="15.6" x14ac:dyDescent="0.3">
      <c r="A95" s="360"/>
      <c r="B95" s="360"/>
      <c r="C95" s="360"/>
      <c r="D95" s="360"/>
      <c r="E95" s="360"/>
      <c r="G95" s="325"/>
      <c r="H95" s="325"/>
      <c r="I95" s="325"/>
    </row>
    <row r="96" spans="1:9" ht="15.6" x14ac:dyDescent="0.3">
      <c r="A96" s="360"/>
      <c r="B96" s="360"/>
      <c r="C96" s="360"/>
      <c r="D96" s="360"/>
      <c r="E96" s="360"/>
      <c r="G96" s="325"/>
      <c r="H96" s="325"/>
      <c r="I96" s="325"/>
    </row>
    <row r="97" spans="1:9" ht="15.6" x14ac:dyDescent="0.3">
      <c r="A97" s="360"/>
      <c r="B97" s="360"/>
      <c r="C97" s="360"/>
      <c r="D97" s="360"/>
      <c r="E97" s="360"/>
      <c r="G97" s="325"/>
      <c r="H97" s="325"/>
      <c r="I97" s="325"/>
    </row>
    <row r="98" spans="1:9" ht="15.6" x14ac:dyDescent="0.3">
      <c r="A98" s="360"/>
      <c r="B98" s="360"/>
      <c r="C98" s="360"/>
      <c r="D98" s="360"/>
      <c r="E98" s="360"/>
      <c r="G98" s="325"/>
      <c r="H98" s="325"/>
      <c r="I98" s="325"/>
    </row>
    <row r="99" spans="1:9" ht="15.6" x14ac:dyDescent="0.3">
      <c r="A99" s="360"/>
      <c r="B99" s="360"/>
      <c r="C99" s="360"/>
      <c r="D99" s="360"/>
      <c r="E99" s="360"/>
      <c r="G99" s="325"/>
      <c r="H99" s="325"/>
      <c r="I99" s="325"/>
    </row>
    <row r="100" spans="1:9" ht="15.6" x14ac:dyDescent="0.3">
      <c r="A100" s="360"/>
      <c r="B100" s="360"/>
      <c r="C100" s="360"/>
      <c r="D100" s="360"/>
      <c r="E100" s="360"/>
      <c r="G100" s="325"/>
      <c r="H100" s="325"/>
      <c r="I100" s="325"/>
    </row>
    <row r="101" spans="1:9" ht="15.6" x14ac:dyDescent="0.3">
      <c r="A101" s="360"/>
      <c r="B101" s="360"/>
      <c r="C101" s="360"/>
      <c r="D101" s="360"/>
      <c r="E101" s="360"/>
      <c r="G101" s="325"/>
      <c r="H101" s="325"/>
      <c r="I101" s="325"/>
    </row>
    <row r="102" spans="1:9" ht="15.6" x14ac:dyDescent="0.3">
      <c r="A102" s="360"/>
      <c r="B102" s="360"/>
      <c r="C102" s="360"/>
      <c r="D102" s="360"/>
      <c r="E102" s="360"/>
      <c r="G102" s="325"/>
      <c r="H102" s="325"/>
      <c r="I102" s="325"/>
    </row>
    <row r="103" spans="1:9" ht="15.6" x14ac:dyDescent="0.3">
      <c r="A103" s="360"/>
      <c r="B103" s="360"/>
      <c r="C103" s="360"/>
      <c r="D103" s="360"/>
      <c r="E103" s="360"/>
      <c r="G103" s="325"/>
      <c r="H103" s="325"/>
      <c r="I103" s="325"/>
    </row>
    <row r="104" spans="1:9" ht="15.6" x14ac:dyDescent="0.3">
      <c r="A104" s="360"/>
      <c r="B104" s="360"/>
      <c r="C104" s="360"/>
      <c r="D104" s="360"/>
      <c r="E104" s="360"/>
      <c r="G104" s="325"/>
      <c r="H104" s="325"/>
      <c r="I104" s="325"/>
    </row>
    <row r="105" spans="1:9" ht="15.6" x14ac:dyDescent="0.3">
      <c r="A105" s="360"/>
      <c r="B105" s="360"/>
      <c r="C105" s="360"/>
      <c r="D105" s="360"/>
      <c r="E105" s="360"/>
      <c r="G105" s="325"/>
      <c r="H105" s="325"/>
      <c r="I105" s="325"/>
    </row>
    <row r="106" spans="1:9" ht="15.6" x14ac:dyDescent="0.3">
      <c r="A106" s="360"/>
      <c r="B106" s="360"/>
      <c r="C106" s="360"/>
      <c r="D106" s="360"/>
      <c r="E106" s="360"/>
      <c r="G106" s="325"/>
      <c r="H106" s="325"/>
      <c r="I106" s="325"/>
    </row>
    <row r="107" spans="1:9" ht="15.6" x14ac:dyDescent="0.3">
      <c r="A107" s="360"/>
      <c r="B107" s="360"/>
      <c r="C107" s="360"/>
      <c r="D107" s="360"/>
      <c r="E107" s="360"/>
      <c r="G107" s="325"/>
      <c r="H107" s="325"/>
      <c r="I107" s="325"/>
    </row>
    <row r="108" spans="1:9" ht="15.6" x14ac:dyDescent="0.3">
      <c r="A108" s="360"/>
      <c r="B108" s="360"/>
      <c r="C108" s="360"/>
      <c r="D108" s="360"/>
      <c r="E108" s="360"/>
      <c r="G108" s="325"/>
      <c r="H108" s="325"/>
      <c r="I108" s="325"/>
    </row>
  </sheetData>
  <mergeCells count="7">
    <mergeCell ref="A9:B9"/>
    <mergeCell ref="A24:B24"/>
    <mergeCell ref="C1:E3"/>
    <mergeCell ref="D4:E4"/>
    <mergeCell ref="C5:E5"/>
    <mergeCell ref="A7:D7"/>
    <mergeCell ref="A8:E8"/>
  </mergeCells>
  <hyperlinks>
    <hyperlink ref="F1" location="TARTALOM!A1" display=" &lt; Tartalom" xr:uid="{00000000-0004-0000-0800-000000000000}"/>
  </hyperlinks>
  <printOptions horizontalCentered="1"/>
  <pageMargins left="0.74803149606299202" right="0.74803149606299202" top="0.74803149606299202" bottom="0.74803149606299202" header="0.511811023622047" footer="0.511811023622047"/>
  <pageSetup paperSize="9" scale="96" orientation="portrait"/>
  <headerFooter>
    <oddFooter>&amp;R&amp;"Arial Narrow,Normál"&amp;9DigitAudit/AuditBeszámoló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29</vt:i4>
      </vt:variant>
      <vt:variant>
        <vt:lpstr>Névvel ellátott tartományok</vt:lpstr>
      </vt:variant>
      <vt:variant>
        <vt:i4>24</vt:i4>
      </vt:variant>
    </vt:vector>
  </HeadingPairs>
  <TitlesOfParts>
    <vt:vector size="53" baseType="lpstr">
      <vt:lpstr>Tartalom</vt:lpstr>
      <vt:lpstr>B-03-01</vt:lpstr>
      <vt:lpstr>B-03-02</vt:lpstr>
      <vt:lpstr>B-03-03</vt:lpstr>
      <vt:lpstr>B-03-04</vt:lpstr>
      <vt:lpstr>B-03-05</vt:lpstr>
      <vt:lpstr>B-03-06</vt:lpstr>
      <vt:lpstr>B-03-07</vt:lpstr>
      <vt:lpstr>B-03-08</vt:lpstr>
      <vt:lpstr>B-03-09</vt:lpstr>
      <vt:lpstr>B-03-10</vt:lpstr>
      <vt:lpstr>B-03-11</vt:lpstr>
      <vt:lpstr>B-04-01</vt:lpstr>
      <vt:lpstr>B-04-02</vt:lpstr>
      <vt:lpstr>B-04-03</vt:lpstr>
      <vt:lpstr>B-04-04</vt:lpstr>
      <vt:lpstr>B-04-05</vt:lpstr>
      <vt:lpstr>B-04-06</vt:lpstr>
      <vt:lpstr>B-04-07</vt:lpstr>
      <vt:lpstr>B-04-08</vt:lpstr>
      <vt:lpstr>B-04-09</vt:lpstr>
      <vt:lpstr>B-04-10</vt:lpstr>
      <vt:lpstr>B-04-11</vt:lpstr>
      <vt:lpstr>Nyelv</vt:lpstr>
      <vt:lpstr>Alapa</vt:lpstr>
      <vt:lpstr>Import_M</vt:lpstr>
      <vt:lpstr>Import_O</vt:lpstr>
      <vt:lpstr>Import_F</vt:lpstr>
      <vt:lpstr>Import_FK</vt:lpstr>
      <vt:lpstr>'B-03-04'!Nyomtatási_cím</vt:lpstr>
      <vt:lpstr>'B-03-06'!Nyomtatási_cím</vt:lpstr>
      <vt:lpstr>'B-04-03'!Nyomtatási_cím</vt:lpstr>
      <vt:lpstr>'B-03-01'!Nyomtatási_terület</vt:lpstr>
      <vt:lpstr>'B-03-02'!Nyomtatási_terület</vt:lpstr>
      <vt:lpstr>'B-03-03'!Nyomtatási_terület</vt:lpstr>
      <vt:lpstr>'B-03-04'!Nyomtatási_terület</vt:lpstr>
      <vt:lpstr>'B-03-05'!Nyomtatási_terület</vt:lpstr>
      <vt:lpstr>'B-03-06'!Nyomtatási_terület</vt:lpstr>
      <vt:lpstr>'B-03-07'!Nyomtatási_terület</vt:lpstr>
      <vt:lpstr>'B-03-08'!Nyomtatási_terület</vt:lpstr>
      <vt:lpstr>'B-03-09'!Nyomtatási_terület</vt:lpstr>
      <vt:lpstr>'B-03-10'!Nyomtatási_terület</vt:lpstr>
      <vt:lpstr>'B-03-11'!Nyomtatási_terület</vt:lpstr>
      <vt:lpstr>'B-04-02'!Nyomtatási_terület</vt:lpstr>
      <vt:lpstr>'B-04-03'!Nyomtatási_terület</vt:lpstr>
      <vt:lpstr>'B-04-04'!Nyomtatási_terület</vt:lpstr>
      <vt:lpstr>'B-04-05'!Nyomtatási_terület</vt:lpstr>
      <vt:lpstr>'B-04-06'!Nyomtatási_terület</vt:lpstr>
      <vt:lpstr>'B-04-07'!Nyomtatási_terület</vt:lpstr>
      <vt:lpstr>'B-04-08'!Nyomtatási_terület</vt:lpstr>
      <vt:lpstr>'B-04-09'!Nyomtatási_terület</vt:lpstr>
      <vt:lpstr>'B-04-10'!Nyomtatási_terület</vt:lpstr>
      <vt:lpstr>'B-04-11'!Nyomtatási_terület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>v.1.23.5018.0.0#2023-08-24</dc:description>
  <cp:lastPrinted>2023-08-24T09:43:48Z</cp:lastPrinted>
  <dcterms:created xsi:type="dcterms:W3CDTF">2020-03-13T12:58:47Z</dcterms:created>
  <dcterms:modified xsi:type="dcterms:W3CDTF">2023-08-24T10:34:42Z</dcterms:modified>
</cp:coreProperties>
</file>